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rav1\Desktop\Parkoviště Čechovy sady\ZD\"/>
    </mc:Choice>
  </mc:AlternateContent>
  <bookViews>
    <workbookView xWindow="210" yWindow="180" windowWidth="15630" windowHeight="5250" tabRatio="701"/>
  </bookViews>
  <sheets>
    <sheet name="Krycí list" sheetId="11" r:id="rId1"/>
    <sheet name="Rekapitulace" sheetId="10" r:id="rId2"/>
    <sheet name="Parkoviště" sheetId="4" r:id="rId3"/>
  </sheets>
  <externalReferences>
    <externalReference r:id="rId4"/>
  </externalReferences>
  <definedNames>
    <definedName name="Dodavka0">[1]Položky!#REF!</definedName>
    <definedName name="HSV0">[1]Položky!#REF!</definedName>
    <definedName name="HZS0">[1]Položky!#REF!</definedName>
    <definedName name="Montaz0">[1]Položky!#REF!</definedName>
    <definedName name="_xlnm.Print_Area" localSheetId="0">'Krycí list'!$A$1:$F$53</definedName>
    <definedName name="_xlnm.Print_Area" localSheetId="2">Parkoviště!$A$1:$I$82</definedName>
    <definedName name="_xlnm.Print_Area" localSheetId="1">Rekapitulace!$A$1:$F$33</definedName>
    <definedName name="PSV0">[1]Položky!#REF!</definedName>
    <definedName name="Typ">[1]Položky!#REF!</definedName>
  </definedNames>
  <calcPr calcId="162913"/>
</workbook>
</file>

<file path=xl/calcChain.xml><?xml version="1.0" encoding="utf-8"?>
<calcChain xmlns="http://schemas.openxmlformats.org/spreadsheetml/2006/main">
  <c r="C1" i="10" l="1"/>
  <c r="E42" i="4" l="1"/>
  <c r="G42" i="4" s="1"/>
  <c r="E49" i="4"/>
  <c r="E46" i="4"/>
  <c r="G46" i="4" s="1"/>
  <c r="I56" i="4"/>
  <c r="G56" i="4"/>
  <c r="I54" i="4"/>
  <c r="G54" i="4"/>
  <c r="E67" i="4"/>
  <c r="E69" i="4" s="1"/>
  <c r="G69" i="4" s="1"/>
  <c r="E10" i="4"/>
  <c r="E28" i="4"/>
  <c r="E32" i="4"/>
  <c r="E30" i="4"/>
  <c r="G30" i="4" s="1"/>
  <c r="E24" i="4"/>
  <c r="I49" i="4" l="1"/>
  <c r="E44" i="4"/>
  <c r="E36" i="4"/>
  <c r="I36" i="4" s="1"/>
  <c r="G49" i="4"/>
  <c r="E48" i="4"/>
  <c r="E40" i="4"/>
  <c r="G40" i="4" s="1"/>
  <c r="I69" i="4"/>
  <c r="E51" i="4"/>
  <c r="G51" i="4" s="1"/>
  <c r="G55" i="4"/>
  <c r="G53" i="4" s="1"/>
  <c r="I55" i="4"/>
  <c r="I46" i="4"/>
  <c r="I42" i="4"/>
  <c r="G28" i="4"/>
  <c r="I32" i="4"/>
  <c r="G32" i="4"/>
  <c r="I30" i="4"/>
  <c r="E75" i="4" s="1"/>
  <c r="G75" i="4" s="1"/>
  <c r="I28" i="4"/>
  <c r="G27" i="4" l="1"/>
  <c r="I40" i="4"/>
  <c r="G44" i="4"/>
  <c r="I44" i="4"/>
  <c r="E73" i="4"/>
  <c r="I27" i="4"/>
  <c r="I75" i="4"/>
  <c r="G36" i="4"/>
  <c r="G35" i="4" s="1"/>
  <c r="I51" i="4"/>
  <c r="E74" i="4" l="1"/>
  <c r="G73" i="4"/>
  <c r="I73" i="4"/>
  <c r="I74" i="4" l="1"/>
  <c r="G74" i="4"/>
  <c r="E16" i="4" l="1"/>
  <c r="E12" i="4"/>
  <c r="E38" i="11"/>
  <c r="B4" i="11"/>
  <c r="F17" i="10" l="1"/>
  <c r="B21" i="11" s="1"/>
  <c r="E17" i="10"/>
  <c r="B18" i="11" s="1"/>
  <c r="F28" i="10"/>
  <c r="E17" i="11" s="1"/>
  <c r="B7" i="10"/>
  <c r="E59" i="4"/>
  <c r="E61" i="4" s="1"/>
  <c r="G10" i="4"/>
  <c r="I10" i="4" l="1"/>
  <c r="J59" i="4"/>
  <c r="K36" i="4"/>
  <c r="J36" i="4"/>
  <c r="G67" i="4"/>
  <c r="E18" i="4"/>
  <c r="E20" i="4" l="1"/>
  <c r="G16" i="4"/>
  <c r="I67" i="4"/>
  <c r="I48" i="4" l="1"/>
  <c r="I39" i="4" s="1"/>
  <c r="G48" i="4"/>
  <c r="G39" i="4" s="1"/>
  <c r="I20" i="4"/>
  <c r="E22" i="4"/>
  <c r="G22" i="4" s="1"/>
  <c r="I16" i="4"/>
  <c r="G20" i="4"/>
  <c r="G61" i="4"/>
  <c r="I65" i="4"/>
  <c r="G65" i="4"/>
  <c r="I63" i="4"/>
  <c r="G63" i="4"/>
  <c r="I59" i="4"/>
  <c r="G59" i="4"/>
  <c r="G58" i="4" l="1"/>
  <c r="I22" i="4"/>
  <c r="I61" i="4"/>
  <c r="I58" i="4" s="1"/>
  <c r="G12" i="4" l="1"/>
  <c r="E14" i="4"/>
  <c r="I12" i="4"/>
  <c r="I24" i="4"/>
  <c r="G24" i="4"/>
  <c r="I35" i="4"/>
  <c r="I18" i="4" l="1"/>
  <c r="G18" i="4"/>
  <c r="I14" i="4"/>
  <c r="G14" i="4"/>
  <c r="G9" i="4" s="1"/>
  <c r="E76" i="4" l="1"/>
  <c r="G76" i="4" l="1"/>
  <c r="G72" i="4" s="1"/>
  <c r="G79" i="4" s="1"/>
  <c r="D7" i="10" s="1"/>
  <c r="D17" i="10" s="1"/>
  <c r="B17" i="11" s="1"/>
  <c r="B19" i="11" s="1"/>
  <c r="B23" i="11" s="1"/>
  <c r="E23" i="11" s="1"/>
  <c r="E39" i="11" s="1"/>
  <c r="E40" i="11" s="1"/>
  <c r="E41" i="11" s="1"/>
  <c r="I76" i="4"/>
  <c r="G80" i="4" l="1"/>
  <c r="G81" i="4" s="1"/>
</calcChain>
</file>

<file path=xl/sharedStrings.xml><?xml version="1.0" encoding="utf-8"?>
<sst xmlns="http://schemas.openxmlformats.org/spreadsheetml/2006/main" count="212" uniqueCount="178">
  <si>
    <t>m2</t>
  </si>
  <si>
    <t>m</t>
  </si>
  <si>
    <t xml:space="preserve">Položkový rozpočet </t>
  </si>
  <si>
    <t>Stavba :</t>
  </si>
  <si>
    <t>Rozpočet:</t>
  </si>
  <si>
    <t>Objekt 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</si>
  <si>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</si>
  <si>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</si>
  <si>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</si>
  <si>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</si>
  <si>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</si>
  <si>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</si>
  <si>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</si>
  <si>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jedn. hmotnost</t>
  </si>
  <si>
    <t>celkem hmotnost</t>
  </si>
  <si>
    <t xml:space="preserve">Zaměření skutečného provedení stavby </t>
  </si>
  <si>
    <t xml:space="preserve">Vytyčení inženýrských sítí </t>
  </si>
  <si>
    <t>1</t>
  </si>
  <si>
    <t xml:space="preserve">Zemní práce </t>
  </si>
  <si>
    <t>m3</t>
  </si>
  <si>
    <t>17120-1201</t>
  </si>
  <si>
    <t xml:space="preserve">Uložení sypaniny na skládky </t>
  </si>
  <si>
    <t>17120-1211</t>
  </si>
  <si>
    <t>Poplatek za uložení odpadu ze sypaniny na skládce (skládkovné)</t>
  </si>
  <si>
    <t>t</t>
  </si>
  <si>
    <t>12000-1101</t>
  </si>
  <si>
    <t>Příplatek za ztížení vykopávky v blízkosti podzemního vedení</t>
  </si>
  <si>
    <t>56</t>
  </si>
  <si>
    <t xml:space="preserve">Podkladní vrstvy komunikací </t>
  </si>
  <si>
    <t>59</t>
  </si>
  <si>
    <t xml:space="preserve">Kryty pozemních komunikací </t>
  </si>
  <si>
    <t>ks</t>
  </si>
  <si>
    <t>91</t>
  </si>
  <si>
    <t>Doplňující konstrukce a práce</t>
  </si>
  <si>
    <t>91613-1213</t>
  </si>
  <si>
    <t>Osazení silničního obrubníku betonového stojatého s boční opěrou z betonu do lože z betonu</t>
  </si>
  <si>
    <t>592 17465</t>
  </si>
  <si>
    <t>Betonový obrubník silniční 100x15x25</t>
  </si>
  <si>
    <t>91411-1111</t>
  </si>
  <si>
    <t xml:space="preserve">Montáž svislé dopravní značky základní, velikosti do 1m2, objímkami na sloupky </t>
  </si>
  <si>
    <t>91451-1111</t>
  </si>
  <si>
    <t xml:space="preserve">Montáž sloupku dopravních značek délky do 3,5m do bet základu </t>
  </si>
  <si>
    <t>99</t>
  </si>
  <si>
    <t xml:space="preserve">Přesu hmot </t>
  </si>
  <si>
    <t>99822-3011</t>
  </si>
  <si>
    <t xml:space="preserve">Přesun hmot pro komunikace dlážděné do 200m </t>
  </si>
  <si>
    <t>Celkem bez DPH</t>
  </si>
  <si>
    <t>DPH 21%</t>
  </si>
  <si>
    <t>Celkem s DPH</t>
  </si>
  <si>
    <t>91973-5112</t>
  </si>
  <si>
    <t>Řezání stávajícího živičného krytu hloubky přes 50 do 100mm</t>
  </si>
  <si>
    <t xml:space="preserve">příplatek za lepivost </t>
  </si>
  <si>
    <t>18195-1102</t>
  </si>
  <si>
    <t xml:space="preserve">Vodorovné přemístění výkopku z horniny tř. 1 až 4 bez naložení přes 1500 do 2000m </t>
  </si>
  <si>
    <t>16240-1102</t>
  </si>
  <si>
    <t xml:space="preserve">Úprava pláně vyrovnáním v hor 1 až 4 se zhutněním </t>
  </si>
  <si>
    <t>592 45007</t>
  </si>
  <si>
    <t>Dlažba zámková betonová tl 80mm přírodní</t>
  </si>
  <si>
    <t xml:space="preserve">Odkopávky a prokopávky nezapažené v horninách tř.3 do 100 m3 s naložením </t>
  </si>
  <si>
    <t>12220-2201</t>
  </si>
  <si>
    <t>12220-2209</t>
  </si>
  <si>
    <t>36,1*0,5+57,2*0,5 (náměstíčko)</t>
  </si>
  <si>
    <t>96,6*0,5 (začátek vpravo)</t>
  </si>
  <si>
    <t>13,0 (ben/kolín)</t>
  </si>
  <si>
    <t>10,4 (ben/stud)</t>
  </si>
  <si>
    <t>3,6 (ben/--)</t>
  </si>
  <si>
    <t>Zařízení staveniště</t>
  </si>
  <si>
    <t>Zpracování dokumentace DSPS</t>
  </si>
  <si>
    <t>12110-1101</t>
  </si>
  <si>
    <t>Sejmutí ornice nebo lesní půdy s vod přemístěním do 50 m</t>
  </si>
  <si>
    <t>pol. 2</t>
  </si>
  <si>
    <t>pol 2</t>
  </si>
  <si>
    <t xml:space="preserve">Zpracování DIO </t>
  </si>
  <si>
    <t>25,15+2*6,20</t>
  </si>
  <si>
    <t>pol 2*1,8</t>
  </si>
  <si>
    <t>pol 14</t>
  </si>
  <si>
    <t>REKAPITULACE  STAVEBNÍCH  OBJEKTŮ</t>
  </si>
  <si>
    <t>Stavební objekt</t>
  </si>
  <si>
    <t>HSV</t>
  </si>
  <si>
    <t>PSV</t>
  </si>
  <si>
    <t>HZS</t>
  </si>
  <si>
    <t>Celkem stavba</t>
  </si>
  <si>
    <t xml:space="preserve">VEDLEJŠÍ  ROZPOČTOVÉ  NÁKLADY </t>
  </si>
  <si>
    <t>Název VRN</t>
  </si>
  <si>
    <t>%</t>
  </si>
  <si>
    <t>Kč</t>
  </si>
  <si>
    <t>Celkem VRN</t>
  </si>
  <si>
    <t>KRYCÍ LIST ROZPOČTU</t>
  </si>
  <si>
    <t xml:space="preserve">Stavba: </t>
  </si>
  <si>
    <t>HSV celkem</t>
  </si>
  <si>
    <t xml:space="preserve">PSV celkem </t>
  </si>
  <si>
    <t xml:space="preserve">HZS celkem </t>
  </si>
  <si>
    <t xml:space="preserve">Náklady hlavy II. a III. </t>
  </si>
  <si>
    <t>ZRN celkem</t>
  </si>
  <si>
    <t>VRN celkem</t>
  </si>
  <si>
    <t>ZRN + HZS</t>
  </si>
  <si>
    <t xml:space="preserve">Vypracoval: </t>
  </si>
  <si>
    <t xml:space="preserve">Za zhotovitele: </t>
  </si>
  <si>
    <t xml:space="preserve">Za objednatele: </t>
  </si>
  <si>
    <t xml:space="preserve">Projektant: </t>
  </si>
  <si>
    <t>JKSO:</t>
  </si>
  <si>
    <t xml:space="preserve">SKP: </t>
  </si>
  <si>
    <t>Objednatel:</t>
  </si>
  <si>
    <t xml:space="preserve">Počet listů: </t>
  </si>
  <si>
    <t>Zakázkové číslo:</t>
  </si>
  <si>
    <t xml:space="preserve">Zhotovitel: </t>
  </si>
  <si>
    <t>Počet m.j.:</t>
  </si>
  <si>
    <t>Náklady na m.j.:</t>
  </si>
  <si>
    <t xml:space="preserve">Jméno: </t>
  </si>
  <si>
    <t xml:space="preserve">Datum: </t>
  </si>
  <si>
    <t xml:space="preserve">Podpis: </t>
  </si>
  <si>
    <t>Základ pro DPH</t>
  </si>
  <si>
    <t>DPH</t>
  </si>
  <si>
    <t xml:space="preserve">CENA ZA STAVBU CELKEM </t>
  </si>
  <si>
    <t xml:space="preserve">Poznámka: </t>
  </si>
  <si>
    <t>Ing. Miloslav Bárta</t>
  </si>
  <si>
    <t>ZRN+HZS+VRN</t>
  </si>
  <si>
    <t>Náklady hlavy VI.</t>
  </si>
  <si>
    <t xml:space="preserve">Kolín, Čechovy sady - rozšíření parkovacích míst </t>
  </si>
  <si>
    <t>((10,9+8,9)*0,5*2,8+(3,6+2,8)*0,5*2,7+(1,5+4,5)*0,5*3,6+127,2*3,3+20,9*2,8)*0,3</t>
  </si>
  <si>
    <t>36*1*0,3</t>
  </si>
  <si>
    <t>80,1+258,8+81,6+24,5+18,1*2+299,3+19,5+16,9</t>
  </si>
  <si>
    <t>11</t>
  </si>
  <si>
    <t xml:space="preserve">Přípravné a přidružené práce </t>
  </si>
  <si>
    <t>11310-7212</t>
  </si>
  <si>
    <t>Odstranění podkladů v ploše přes 200m2 z kameniva těženého tl přes 100 do 200mm s naložením</t>
  </si>
  <si>
    <t>11310-7242</t>
  </si>
  <si>
    <t>Odstranění krytů v ploše přes 200m2 živičných tl přes 50 do 100 mm s naložením</t>
  </si>
  <si>
    <t>11320-1112</t>
  </si>
  <si>
    <t xml:space="preserve">Vytrhání obrub silničních s vybouráním lože s naložením </t>
  </si>
  <si>
    <t xml:space="preserve">m </t>
  </si>
  <si>
    <t>5*181,5+69,1</t>
  </si>
  <si>
    <t>167+9+14,8+2*8,5+6</t>
  </si>
  <si>
    <t>247,4+110,9</t>
  </si>
  <si>
    <t>((10,9+8,9)*0,5*2,8+(3,6+2,8)*0,5*2,7+(1,5+4,5)*0,5*3,6+127,2*3,3+20,9*2,8+15,5)*0,1</t>
  </si>
  <si>
    <t>56485-1111</t>
  </si>
  <si>
    <t xml:space="preserve">Podklad ze štěrkodrti s rozprostřením a zhutněním tl. 150mm </t>
  </si>
  <si>
    <t>14,8+22,4+13,3</t>
  </si>
  <si>
    <t>57323-1111</t>
  </si>
  <si>
    <t xml:space="preserve">Postřik živičný spojovací ze silniční emulze od 0,50 do 0,80 kg/m2 </t>
  </si>
  <si>
    <t>59621-1113</t>
  </si>
  <si>
    <t>Kladení dlažby beton zámk tl 60mm chodníků s ložem z kameniva tl 40mm, skupiny A, přes 300m2</t>
  </si>
  <si>
    <t>59245212</t>
  </si>
  <si>
    <t xml:space="preserve">Dlažba zámková betonová tl 60mm přírodní </t>
  </si>
  <si>
    <t>8</t>
  </si>
  <si>
    <t>Trubní vedení</t>
  </si>
  <si>
    <t>89943-1111</t>
  </si>
  <si>
    <t xml:space="preserve">Výšková úprava uličního vstupu nebo vpusti do 200mm zvýšením krycího hrnce </t>
  </si>
  <si>
    <t>28615206</t>
  </si>
  <si>
    <t>Korugované trubky wavin, SN 10, UR2 200 - 2 m</t>
  </si>
  <si>
    <t>89594-1111</t>
  </si>
  <si>
    <t>Zřízení vpusti kanalizační uliční z bet dílců typ UV-50 normální</t>
  </si>
  <si>
    <t>10,7*1,6+3,5*1,5+11,5*1,5+4,9*2+5,3*2,5+10,2*1,5+5,9*2</t>
  </si>
  <si>
    <t>(14,8+26,5+11,9+12,3+2*3,2+61,6)*4,6+5*5,5+11*5,2</t>
  </si>
  <si>
    <t>181,5*3,5+42,4</t>
  </si>
  <si>
    <t>91912-2112</t>
  </si>
  <si>
    <t xml:space="preserve">Utěsnění dilatační spáry zálivkou s těs profilem š 10 mm hl 25 mm </t>
  </si>
  <si>
    <t>99722-1551</t>
  </si>
  <si>
    <t xml:space="preserve">Vodorovná doprava vybouraných hmot se složením do 1km </t>
  </si>
  <si>
    <t>99722-1559</t>
  </si>
  <si>
    <t>Příplatek k ceně za každý další i započatý 1km přes 1km</t>
  </si>
  <si>
    <t>99722-1845</t>
  </si>
  <si>
    <t>Poplatek za uložení odpadu na skládce z asfaltových povrchů</t>
  </si>
  <si>
    <t>Parkoviště</t>
  </si>
  <si>
    <t>Město Kolín</t>
  </si>
  <si>
    <t>Asfaltový beton vrstva obrusná ACO 11 s rozprostřením a se zhut z modifik asfaltu přes 3 m tl. 50mm</t>
  </si>
  <si>
    <t>57714-4141</t>
  </si>
  <si>
    <t xml:space="preserve">Podklad ze směsi stmelené cementem s rozprostřením a zhutněním SC C8/10, tl. 120 mm </t>
  </si>
  <si>
    <t>56712-2111</t>
  </si>
  <si>
    <t>Kladení dlažby beton zámk tl 80mm PK s ložem z kam tl 40mm, skupiny A, přes 300 m2</t>
  </si>
  <si>
    <t>59621-2213</t>
  </si>
  <si>
    <t>pol 56 + pol 59 + pol 91</t>
  </si>
  <si>
    <t>pol 27</t>
  </si>
  <si>
    <t>1+1</t>
  </si>
  <si>
    <t>pol 25</t>
  </si>
  <si>
    <t>pol 23*1,03</t>
  </si>
  <si>
    <t>pol 18</t>
  </si>
  <si>
    <t>pol 16 + pol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</si>
</sst>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[$-405]mmmm\ yy;@"/>
    <numFmt numFmtId="165" formatCode="#,##0.000"/>
    <numFmt numFmtId="166" formatCode="#,##0.00000"/>
    <numFmt numFmtId="167" formatCode="#,##0.0"/>
    <numFmt numFmtId="168" formatCode="0.000"/>
    <numFmt numFmtId="169" formatCode="#,##0.00\ &quot;Kč&quot;"/>
  </numFmts>
  <fonts count="26" x14ac:knownFonts="1">
    <font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CE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name val="Arial CE"/>
      <charset val="238"/>
    </font>
    <font>
      <i/>
      <sz val="10"/>
      <color rgb="FF0070C0"/>
      <name val="Arial Narrow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name val="MS Sans Serif"/>
      <family val="2"/>
      <charset val="238"/>
    </font>
    <font>
      <sz val="10"/>
      <color theme="0" tint="-0.34998626667073579"/>
      <name val="Arial CE"/>
    </font>
    <font>
      <sz val="10"/>
      <color theme="0" tint="-0.34998626667073579"/>
      <name val="Arial Narrow"/>
      <family val="2"/>
      <charset val="238"/>
    </font>
    <font>
      <b/>
      <sz val="14"/>
      <name val="Arial CE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2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9" fillId="0" borderId="0"/>
    <xf numFmtId="0" fontId="11" fillId="0" borderId="0"/>
    <xf numFmtId="0" fontId="15" fillId="0" borderId="0" applyAlignment="0">
      <alignment vertical="top" wrapText="1"/>
      <protection locked="0"/>
    </xf>
  </cellStyleXfs>
  <cellXfs count="279">
    <xf numFmtId="0" fontId="0" fillId="0" borderId="0" xfId="0"/>
    <xf numFmtId="0" fontId="2" fillId="0" borderId="0" xfId="1"/>
    <xf numFmtId="0" fontId="3" fillId="0" borderId="0" xfId="1" applyFont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 applyAlignment="1">
      <alignment horizontal="right"/>
    </xf>
    <xf numFmtId="164" fontId="3" fillId="0" borderId="5" xfId="1" applyNumberFormat="1" applyFont="1" applyBorder="1" applyAlignment="1">
      <alignment horizontal="left"/>
    </xf>
    <xf numFmtId="0" fontId="3" fillId="0" borderId="7" xfId="1" applyFont="1" applyBorder="1"/>
    <xf numFmtId="49" fontId="3" fillId="0" borderId="0" xfId="1" applyNumberFormat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6" fillId="0" borderId="0" xfId="1" applyFont="1" applyBorder="1"/>
    <xf numFmtId="0" fontId="3" fillId="0" borderId="0" xfId="1" applyFont="1" applyBorder="1" applyAlignment="1"/>
    <xf numFmtId="4" fontId="8" fillId="0" borderId="0" xfId="1" applyNumberFormat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2" fillId="0" borderId="0" xfId="1" applyAlignment="1"/>
    <xf numFmtId="0" fontId="7" fillId="0" borderId="0" xfId="1" applyFont="1"/>
    <xf numFmtId="0" fontId="3" fillId="0" borderId="0" xfId="1" applyFont="1" applyAlignment="1"/>
    <xf numFmtId="0" fontId="3" fillId="0" borderId="0" xfId="1" applyFont="1" applyAlignment="1">
      <alignment horizontal="right"/>
    </xf>
    <xf numFmtId="49" fontId="7" fillId="2" borderId="13" xfId="1" applyNumberFormat="1" applyFont="1" applyFill="1" applyBorder="1"/>
    <xf numFmtId="0" fontId="7" fillId="2" borderId="14" xfId="1" applyFont="1" applyFill="1" applyBorder="1" applyAlignment="1">
      <alignment horizontal="center"/>
    </xf>
    <xf numFmtId="0" fontId="7" fillId="2" borderId="14" xfId="1" applyNumberFormat="1" applyFont="1" applyFill="1" applyBorder="1" applyAlignment="1">
      <alignment horizontal="center"/>
    </xf>
    <xf numFmtId="0" fontId="7" fillId="2" borderId="13" xfId="1" applyFont="1" applyFill="1" applyBorder="1" applyAlignment="1">
      <alignment horizontal="center"/>
    </xf>
    <xf numFmtId="0" fontId="1" fillId="3" borderId="13" xfId="2" applyFont="1" applyFill="1" applyBorder="1" applyAlignment="1">
      <alignment horizontal="center" wrapText="1"/>
    </xf>
    <xf numFmtId="0" fontId="10" fillId="0" borderId="13" xfId="1" applyFont="1" applyBorder="1" applyAlignment="1">
      <alignment horizontal="center"/>
    </xf>
    <xf numFmtId="49" fontId="10" fillId="0" borderId="13" xfId="1" applyNumberFormat="1" applyFont="1" applyBorder="1" applyAlignment="1">
      <alignment horizontal="center" shrinkToFit="1"/>
    </xf>
    <xf numFmtId="4" fontId="10" fillId="0" borderId="13" xfId="1" applyNumberFormat="1" applyFont="1" applyBorder="1" applyAlignment="1">
      <alignment horizontal="right"/>
    </xf>
    <xf numFmtId="4" fontId="10" fillId="0" borderId="13" xfId="1" applyNumberFormat="1" applyFont="1" applyBorder="1" applyAlignment="1"/>
    <xf numFmtId="49" fontId="10" fillId="0" borderId="2" xfId="1" applyNumberFormat="1" applyFont="1" applyBorder="1" applyAlignment="1">
      <alignment horizontal="left"/>
    </xf>
    <xf numFmtId="4" fontId="10" fillId="0" borderId="0" xfId="1" applyNumberFormat="1" applyFont="1" applyBorder="1" applyAlignment="1"/>
    <xf numFmtId="0" fontId="10" fillId="0" borderId="0" xfId="1" applyFont="1" applyBorder="1" applyAlignment="1"/>
    <xf numFmtId="0" fontId="10" fillId="0" borderId="15" xfId="1" applyFont="1" applyBorder="1" applyAlignment="1"/>
    <xf numFmtId="165" fontId="10" fillId="0" borderId="13" xfId="1" applyNumberFormat="1" applyFont="1" applyBorder="1"/>
    <xf numFmtId="166" fontId="10" fillId="0" borderId="13" xfId="1" applyNumberFormat="1" applyFont="1" applyBorder="1"/>
    <xf numFmtId="4" fontId="10" fillId="0" borderId="13" xfId="1" applyNumberFormat="1" applyFont="1" applyBorder="1"/>
    <xf numFmtId="166" fontId="10" fillId="0" borderId="13" xfId="1" applyNumberFormat="1" applyFont="1" applyBorder="1" applyAlignment="1"/>
    <xf numFmtId="0" fontId="10" fillId="0" borderId="0" xfId="3" applyFont="1" applyBorder="1" applyAlignment="1" applyProtection="1">
      <alignment horizontal="center" wrapText="1"/>
      <protection locked="0"/>
    </xf>
    <xf numFmtId="4" fontId="10" fillId="0" borderId="0" xfId="3" applyNumberFormat="1" applyFont="1" applyBorder="1" applyAlignment="1" applyProtection="1">
      <alignment horizontal="right"/>
      <protection locked="0"/>
    </xf>
    <xf numFmtId="0" fontId="10" fillId="0" borderId="1" xfId="3" applyFont="1" applyBorder="1" applyAlignment="1" applyProtection="1">
      <alignment horizontal="center" wrapText="1"/>
      <protection locked="0"/>
    </xf>
    <xf numFmtId="4" fontId="10" fillId="0" borderId="1" xfId="3" applyNumberFormat="1" applyFont="1" applyBorder="1" applyAlignment="1" applyProtection="1">
      <alignment horizontal="right"/>
      <protection locked="0"/>
    </xf>
    <xf numFmtId="4" fontId="8" fillId="0" borderId="1" xfId="1" applyNumberFormat="1" applyFont="1" applyBorder="1" applyAlignment="1"/>
    <xf numFmtId="0" fontId="10" fillId="0" borderId="13" xfId="3" applyFont="1" applyBorder="1" applyAlignment="1" applyProtection="1">
      <alignment horizontal="center" wrapText="1"/>
      <protection locked="0"/>
    </xf>
    <xf numFmtId="4" fontId="10" fillId="0" borderId="13" xfId="3" applyNumberFormat="1" applyFont="1" applyBorder="1" applyAlignment="1" applyProtection="1">
      <alignment horizontal="right"/>
      <protection locked="0"/>
    </xf>
    <xf numFmtId="4" fontId="10" fillId="0" borderId="2" xfId="1" applyNumberFormat="1" applyFont="1" applyBorder="1" applyAlignment="1"/>
    <xf numFmtId="166" fontId="10" fillId="0" borderId="0" xfId="1" applyNumberFormat="1" applyFont="1" applyBorder="1" applyAlignment="1"/>
    <xf numFmtId="166" fontId="10" fillId="0" borderId="15" xfId="1" applyNumberFormat="1" applyFont="1" applyBorder="1" applyAlignment="1"/>
    <xf numFmtId="0" fontId="10" fillId="0" borderId="1" xfId="1" applyFont="1" applyBorder="1"/>
    <xf numFmtId="4" fontId="10" fillId="0" borderId="1" xfId="1" applyNumberFormat="1" applyFont="1" applyBorder="1"/>
    <xf numFmtId="4" fontId="8" fillId="0" borderId="1" xfId="3" applyNumberFormat="1" applyFont="1" applyBorder="1" applyAlignment="1" applyProtection="1">
      <alignment horizontal="right" vertical="center" wrapText="1"/>
    </xf>
    <xf numFmtId="166" fontId="10" fillId="0" borderId="0" xfId="1" applyNumberFormat="1" applyFont="1" applyBorder="1"/>
    <xf numFmtId="0" fontId="10" fillId="0" borderId="0" xfId="1" applyFont="1" applyBorder="1" applyAlignment="1">
      <alignment horizontal="center"/>
    </xf>
    <xf numFmtId="4" fontId="10" fillId="0" borderId="0" xfId="1" applyNumberFormat="1" applyFont="1" applyBorder="1"/>
    <xf numFmtId="4" fontId="8" fillId="0" borderId="0" xfId="1" applyNumberFormat="1" applyFont="1" applyBorder="1"/>
    <xf numFmtId="0" fontId="10" fillId="0" borderId="0" xfId="1" applyFont="1"/>
    <xf numFmtId="167" fontId="10" fillId="0" borderId="0" xfId="1" applyNumberFormat="1" applyFont="1"/>
    <xf numFmtId="0" fontId="10" fillId="0" borderId="0" xfId="1" applyFont="1" applyAlignment="1">
      <alignment horizontal="right"/>
    </xf>
    <xf numFmtId="4" fontId="8" fillId="0" borderId="0" xfId="1" applyNumberFormat="1" applyFont="1"/>
    <xf numFmtId="4" fontId="10" fillId="0" borderId="0" xfId="1" applyNumberFormat="1" applyFont="1"/>
    <xf numFmtId="0" fontId="8" fillId="0" borderId="0" xfId="1" applyFont="1" applyAlignment="1">
      <alignment horizontal="right"/>
    </xf>
    <xf numFmtId="0" fontId="13" fillId="0" borderId="0" xfId="1" applyFont="1" applyAlignment="1"/>
    <xf numFmtId="0" fontId="2" fillId="0" borderId="0" xfId="1" applyAlignment="1">
      <alignment horizontal="right"/>
    </xf>
    <xf numFmtId="0" fontId="2" fillId="0" borderId="0" xfId="1" applyBorder="1"/>
    <xf numFmtId="0" fontId="14" fillId="0" borderId="0" xfId="1" applyFont="1" applyBorder="1"/>
    <xf numFmtId="3" fontId="14" fillId="0" borderId="0" xfId="1" applyNumberFormat="1" applyFont="1" applyBorder="1" applyAlignment="1">
      <alignment horizontal="right"/>
    </xf>
    <xf numFmtId="0" fontId="13" fillId="0" borderId="0" xfId="1" applyFont="1" applyBorder="1" applyAlignment="1"/>
    <xf numFmtId="0" fontId="2" fillId="0" borderId="0" xfId="1" applyBorder="1" applyAlignment="1">
      <alignment horizontal="right"/>
    </xf>
    <xf numFmtId="4" fontId="14" fillId="0" borderId="0" xfId="1" applyNumberFormat="1" applyFont="1" applyBorder="1"/>
    <xf numFmtId="0" fontId="10" fillId="0" borderId="0" xfId="1" applyFont="1" applyFill="1" applyBorder="1"/>
    <xf numFmtId="0" fontId="10" fillId="0" borderId="0" xfId="1" applyFont="1" applyFill="1" applyBorder="1" applyAlignment="1">
      <alignment horizontal="center"/>
    </xf>
    <xf numFmtId="165" fontId="10" fillId="0" borderId="0" xfId="1" applyNumberFormat="1" applyFont="1" applyFill="1" applyBorder="1"/>
    <xf numFmtId="4" fontId="10" fillId="0" borderId="0" xfId="1" applyNumberFormat="1" applyFont="1" applyFill="1" applyBorder="1"/>
    <xf numFmtId="4" fontId="10" fillId="0" borderId="0" xfId="1" applyNumberFormat="1" applyFont="1" applyFill="1" applyBorder="1" applyAlignment="1"/>
    <xf numFmtId="166" fontId="10" fillId="0" borderId="0" xfId="1" applyNumberFormat="1" applyFont="1" applyFill="1" applyBorder="1"/>
    <xf numFmtId="166" fontId="10" fillId="0" borderId="15" xfId="1" applyNumberFormat="1" applyFont="1" applyFill="1" applyBorder="1" applyAlignment="1"/>
    <xf numFmtId="0" fontId="2" fillId="0" borderId="0" xfId="1" applyFill="1" applyAlignment="1"/>
    <xf numFmtId="0" fontId="10" fillId="0" borderId="23" xfId="1" applyFont="1" applyFill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10" fillId="0" borderId="13" xfId="1" applyFont="1" applyFill="1" applyBorder="1" applyAlignment="1">
      <alignment vertical="top" wrapText="1"/>
    </xf>
    <xf numFmtId="0" fontId="10" fillId="0" borderId="13" xfId="1" applyFont="1" applyFill="1" applyBorder="1" applyAlignment="1">
      <alignment wrapText="1"/>
    </xf>
    <xf numFmtId="0" fontId="10" fillId="0" borderId="0" xfId="3" applyFont="1" applyFill="1" applyBorder="1" applyAlignment="1" applyProtection="1">
      <alignment horizontal="left" wrapText="1"/>
      <protection locked="0"/>
    </xf>
    <xf numFmtId="49" fontId="8" fillId="0" borderId="1" xfId="1" applyNumberFormat="1" applyFont="1" applyFill="1" applyBorder="1" applyAlignment="1">
      <alignment horizontal="left"/>
    </xf>
    <xf numFmtId="0" fontId="8" fillId="0" borderId="1" xfId="1" applyFont="1" applyFill="1" applyBorder="1"/>
    <xf numFmtId="0" fontId="8" fillId="0" borderId="0" xfId="1" applyFont="1" applyFill="1" applyBorder="1"/>
    <xf numFmtId="0" fontId="10" fillId="0" borderId="13" xfId="1" applyFont="1" applyFill="1" applyBorder="1"/>
    <xf numFmtId="0" fontId="10" fillId="0" borderId="13" xfId="3" applyFont="1" applyFill="1" applyBorder="1" applyAlignment="1" applyProtection="1">
      <alignment horizontal="left" wrapText="1"/>
      <protection locked="0"/>
    </xf>
    <xf numFmtId="0" fontId="12" fillId="0" borderId="13" xfId="1" applyFont="1" applyFill="1" applyBorder="1" applyAlignment="1">
      <alignment wrapText="1"/>
    </xf>
    <xf numFmtId="49" fontId="10" fillId="0" borderId="13" xfId="1" applyNumberFormat="1" applyFont="1" applyFill="1" applyBorder="1" applyAlignment="1">
      <alignment horizontal="left" vertical="top"/>
    </xf>
    <xf numFmtId="0" fontId="8" fillId="0" borderId="1" xfId="3" applyFont="1" applyFill="1" applyBorder="1" applyAlignment="1" applyProtection="1">
      <alignment horizontal="left" wrapText="1"/>
      <protection locked="0"/>
    </xf>
    <xf numFmtId="165" fontId="10" fillId="0" borderId="13" xfId="3" applyNumberFormat="1" applyFont="1" applyFill="1" applyBorder="1" applyAlignment="1" applyProtection="1">
      <alignment horizontal="right"/>
      <protection locked="0"/>
    </xf>
    <xf numFmtId="165" fontId="10" fillId="0" borderId="13" xfId="1" applyNumberFormat="1" applyFont="1" applyFill="1" applyBorder="1"/>
    <xf numFmtId="165" fontId="10" fillId="0" borderId="1" xfId="1" applyNumberFormat="1" applyFont="1" applyFill="1" applyBorder="1"/>
    <xf numFmtId="165" fontId="10" fillId="0" borderId="0" xfId="1" applyNumberFormat="1" applyFont="1" applyFill="1" applyBorder="1" applyAlignment="1">
      <alignment horizontal="right"/>
    </xf>
    <xf numFmtId="165" fontId="10" fillId="0" borderId="13" xfId="1" applyNumberFormat="1" applyFont="1" applyFill="1" applyBorder="1" applyAlignment="1">
      <alignment horizontal="right"/>
    </xf>
    <xf numFmtId="0" fontId="2" fillId="0" borderId="0" xfId="1" applyFont="1" applyAlignment="1"/>
    <xf numFmtId="49" fontId="10" fillId="0" borderId="13" xfId="1" applyNumberFormat="1" applyFont="1" applyFill="1" applyBorder="1" applyAlignment="1">
      <alignment horizontal="left"/>
    </xf>
    <xf numFmtId="0" fontId="10" fillId="0" borderId="13" xfId="3" applyFont="1" applyFill="1" applyBorder="1" applyAlignment="1" applyProtection="1">
      <alignment vertical="center" wrapText="1"/>
    </xf>
    <xf numFmtId="0" fontId="10" fillId="0" borderId="20" xfId="1" applyFont="1" applyBorder="1" applyAlignment="1">
      <alignment horizontal="center"/>
    </xf>
    <xf numFmtId="0" fontId="10" fillId="0" borderId="2" xfId="1" applyFont="1" applyBorder="1" applyAlignment="1">
      <alignment wrapText="1"/>
    </xf>
    <xf numFmtId="49" fontId="10" fillId="0" borderId="2" xfId="1" applyNumberFormat="1" applyFont="1" applyBorder="1" applyAlignment="1">
      <alignment horizontal="center" shrinkToFit="1"/>
    </xf>
    <xf numFmtId="4" fontId="10" fillId="0" borderId="2" xfId="1" applyNumberFormat="1" applyFont="1" applyFill="1" applyBorder="1" applyAlignment="1">
      <alignment horizontal="right"/>
    </xf>
    <xf numFmtId="4" fontId="10" fillId="0" borderId="2" xfId="1" applyNumberFormat="1" applyFont="1" applyBorder="1" applyAlignment="1">
      <alignment horizontal="right"/>
    </xf>
    <xf numFmtId="0" fontId="10" fillId="0" borderId="2" xfId="1" applyFont="1" applyBorder="1" applyAlignment="1"/>
    <xf numFmtId="0" fontId="10" fillId="0" borderId="18" xfId="1" applyFont="1" applyBorder="1" applyAlignment="1"/>
    <xf numFmtId="49" fontId="8" fillId="0" borderId="1" xfId="1" applyNumberFormat="1" applyFont="1" applyBorder="1" applyAlignment="1">
      <alignment horizontal="left"/>
    </xf>
    <xf numFmtId="0" fontId="8" fillId="0" borderId="1" xfId="1" applyFont="1" applyBorder="1" applyAlignment="1">
      <alignment wrapText="1"/>
    </xf>
    <xf numFmtId="0" fontId="10" fillId="0" borderId="1" xfId="1" applyFont="1" applyBorder="1" applyAlignment="1">
      <alignment horizontal="center"/>
    </xf>
    <xf numFmtId="165" fontId="10" fillId="0" borderId="1" xfId="1" applyNumberFormat="1" applyFont="1" applyBorder="1"/>
    <xf numFmtId="166" fontId="10" fillId="0" borderId="1" xfId="1" applyNumberFormat="1" applyFont="1" applyBorder="1"/>
    <xf numFmtId="166" fontId="10" fillId="0" borderId="21" xfId="1" applyNumberFormat="1" applyFont="1" applyBorder="1"/>
    <xf numFmtId="166" fontId="10" fillId="0" borderId="21" xfId="1" applyNumberFormat="1" applyFont="1" applyBorder="1" applyAlignment="1"/>
    <xf numFmtId="166" fontId="10" fillId="0" borderId="1" xfId="1" applyNumberFormat="1" applyFont="1" applyBorder="1" applyAlignment="1"/>
    <xf numFmtId="0" fontId="8" fillId="0" borderId="1" xfId="1" applyFont="1" applyFill="1" applyBorder="1" applyAlignment="1">
      <alignment wrapText="1"/>
    </xf>
    <xf numFmtId="165" fontId="10" fillId="0" borderId="1" xfId="3" applyNumberFormat="1" applyFont="1" applyBorder="1" applyAlignment="1" applyProtection="1">
      <alignment horizontal="right"/>
      <protection locked="0"/>
    </xf>
    <xf numFmtId="0" fontId="16" fillId="0" borderId="0" xfId="1" applyFont="1" applyAlignment="1"/>
    <xf numFmtId="0" fontId="17" fillId="0" borderId="0" xfId="1" applyFont="1" applyAlignment="1"/>
    <xf numFmtId="0" fontId="17" fillId="0" borderId="0" xfId="0" applyFont="1"/>
    <xf numFmtId="0" fontId="17" fillId="0" borderId="0" xfId="1" applyFont="1" applyAlignment="1">
      <alignment horizontal="left"/>
    </xf>
    <xf numFmtId="0" fontId="17" fillId="0" borderId="0" xfId="1" applyFont="1" applyFill="1" applyAlignment="1"/>
    <xf numFmtId="0" fontId="16" fillId="0" borderId="0" xfId="1" applyFont="1" applyFill="1" applyAlignment="1"/>
    <xf numFmtId="0" fontId="17" fillId="0" borderId="0" xfId="1" applyFont="1"/>
    <xf numFmtId="167" fontId="17" fillId="0" borderId="0" xfId="1" applyNumberFormat="1" applyFont="1"/>
    <xf numFmtId="0" fontId="16" fillId="0" borderId="0" xfId="1" applyFont="1"/>
    <xf numFmtId="4" fontId="8" fillId="0" borderId="11" xfId="1" applyNumberFormat="1" applyFont="1" applyBorder="1" applyAlignment="1">
      <alignment shrinkToFit="1"/>
    </xf>
    <xf numFmtId="0" fontId="8" fillId="0" borderId="10" xfId="1" applyFont="1" applyBorder="1" applyAlignment="1">
      <alignment shrinkToFit="1"/>
    </xf>
    <xf numFmtId="0" fontId="8" fillId="0" borderId="12" xfId="1" applyFont="1" applyBorder="1" applyAlignment="1">
      <alignment shrinkToFit="1"/>
    </xf>
    <xf numFmtId="0" fontId="10" fillId="0" borderId="16" xfId="1" applyFont="1" applyBorder="1" applyAlignment="1">
      <alignment horizontal="center"/>
    </xf>
    <xf numFmtId="49" fontId="10" fillId="0" borderId="14" xfId="1" applyNumberFormat="1" applyFont="1" applyFill="1" applyBorder="1" applyAlignment="1">
      <alignment horizontal="left"/>
    </xf>
    <xf numFmtId="0" fontId="10" fillId="0" borderId="14" xfId="3" applyFont="1" applyFill="1" applyBorder="1" applyAlignment="1" applyProtection="1">
      <alignment horizontal="left" wrapText="1"/>
      <protection locked="0"/>
    </xf>
    <xf numFmtId="49" fontId="10" fillId="0" borderId="14" xfId="1" applyNumberFormat="1" applyFont="1" applyFill="1" applyBorder="1" applyAlignment="1">
      <alignment horizontal="left" vertical="top"/>
    </xf>
    <xf numFmtId="0" fontId="10" fillId="0" borderId="23" xfId="1" applyFont="1" applyBorder="1" applyAlignment="1">
      <alignment horizontal="center"/>
    </xf>
    <xf numFmtId="49" fontId="10" fillId="0" borderId="0" xfId="1" applyNumberFormat="1" applyFont="1" applyFill="1" applyBorder="1" applyAlignment="1">
      <alignment horizontal="left"/>
    </xf>
    <xf numFmtId="49" fontId="10" fillId="0" borderId="16" xfId="1" applyNumberFormat="1" applyFont="1" applyBorder="1" applyAlignment="1">
      <alignment horizontal="center" shrinkToFit="1"/>
    </xf>
    <xf numFmtId="165" fontId="10" fillId="0" borderId="17" xfId="1" applyNumberFormat="1" applyFont="1" applyFill="1" applyBorder="1" applyAlignment="1">
      <alignment horizontal="right"/>
    </xf>
    <xf numFmtId="4" fontId="10" fillId="0" borderId="17" xfId="1" applyNumberFormat="1" applyFont="1" applyBorder="1" applyAlignment="1">
      <alignment horizontal="right"/>
    </xf>
    <xf numFmtId="4" fontId="10" fillId="0" borderId="17" xfId="1" applyNumberFormat="1" applyFont="1" applyBorder="1"/>
    <xf numFmtId="166" fontId="10" fillId="0" borderId="17" xfId="1" applyNumberFormat="1" applyFont="1" applyBorder="1"/>
    <xf numFmtId="166" fontId="10" fillId="0" borderId="14" xfId="1" applyNumberFormat="1" applyFont="1" applyBorder="1" applyAlignment="1"/>
    <xf numFmtId="0" fontId="10" fillId="0" borderId="16" xfId="3" applyFont="1" applyBorder="1" applyAlignment="1" applyProtection="1">
      <alignment horizontal="center" wrapText="1"/>
      <protection locked="0"/>
    </xf>
    <xf numFmtId="4" fontId="10" fillId="0" borderId="17" xfId="3" applyNumberFormat="1" applyFont="1" applyBorder="1" applyAlignment="1" applyProtection="1">
      <alignment horizontal="right"/>
      <protection locked="0"/>
    </xf>
    <xf numFmtId="165" fontId="10" fillId="0" borderId="17" xfId="1" applyNumberFormat="1" applyFont="1" applyBorder="1"/>
    <xf numFmtId="165" fontId="0" fillId="0" borderId="17" xfId="0" applyNumberFormat="1" applyBorder="1"/>
    <xf numFmtId="165" fontId="10" fillId="0" borderId="17" xfId="1" applyNumberFormat="1" applyFont="1" applyFill="1" applyBorder="1"/>
    <xf numFmtId="4" fontId="10" fillId="0" borderId="17" xfId="1" applyNumberFormat="1" applyFont="1" applyBorder="1" applyAlignment="1"/>
    <xf numFmtId="168" fontId="10" fillId="0" borderId="13" xfId="1" applyNumberFormat="1" applyFont="1" applyFill="1" applyBorder="1" applyAlignment="1">
      <alignment vertical="top" wrapText="1"/>
    </xf>
    <xf numFmtId="168" fontId="10" fillId="0" borderId="13" xfId="1" applyNumberFormat="1" applyFont="1" applyFill="1" applyBorder="1" applyAlignment="1">
      <alignment wrapText="1"/>
    </xf>
    <xf numFmtId="0" fontId="2" fillId="0" borderId="13" xfId="1" applyFill="1" applyBorder="1" applyAlignment="1"/>
    <xf numFmtId="166" fontId="10" fillId="0" borderId="17" xfId="3" applyNumberFormat="1" applyFont="1" applyBorder="1" applyAlignment="1" applyProtection="1">
      <alignment horizontal="right"/>
      <protection locked="0"/>
    </xf>
    <xf numFmtId="49" fontId="18" fillId="0" borderId="0" xfId="0" applyNumberFormat="1" applyFont="1" applyAlignment="1"/>
    <xf numFmtId="4" fontId="8" fillId="0" borderId="10" xfId="1" applyNumberFormat="1" applyFont="1" applyBorder="1" applyAlignment="1">
      <alignment shrinkToFit="1"/>
    </xf>
    <xf numFmtId="0" fontId="0" fillId="0" borderId="13" xfId="0" applyBorder="1"/>
    <xf numFmtId="0" fontId="8" fillId="0" borderId="10" xfId="1" applyFont="1" applyBorder="1"/>
    <xf numFmtId="0" fontId="10" fillId="0" borderId="10" xfId="1" applyFont="1" applyBorder="1"/>
    <xf numFmtId="0" fontId="1" fillId="0" borderId="0" xfId="0" applyFont="1"/>
    <xf numFmtId="49" fontId="19" fillId="0" borderId="0" xfId="0" applyNumberFormat="1" applyFont="1" applyAlignment="1"/>
    <xf numFmtId="0" fontId="21" fillId="0" borderId="13" xfId="0" applyFont="1" applyBorder="1"/>
    <xf numFmtId="0" fontId="21" fillId="0" borderId="0" xfId="0" applyFont="1"/>
    <xf numFmtId="0" fontId="21" fillId="0" borderId="13" xfId="0" applyFont="1" applyBorder="1" applyAlignment="1">
      <alignment horizontal="center"/>
    </xf>
    <xf numFmtId="0" fontId="21" fillId="0" borderId="0" xfId="0" applyFont="1" applyAlignment="1"/>
    <xf numFmtId="0" fontId="21" fillId="0" borderId="19" xfId="0" applyFont="1" applyBorder="1"/>
    <xf numFmtId="0" fontId="21" fillId="0" borderId="29" xfId="0" applyFont="1" applyBorder="1" applyAlignment="1">
      <alignment horizontal="center"/>
    </xf>
    <xf numFmtId="0" fontId="21" fillId="0" borderId="29" xfId="0" applyFont="1" applyBorder="1"/>
    <xf numFmtId="0" fontId="21" fillId="0" borderId="27" xfId="0" applyFont="1" applyBorder="1"/>
    <xf numFmtId="0" fontId="21" fillId="0" borderId="28" xfId="0" applyFont="1" applyBorder="1"/>
    <xf numFmtId="0" fontId="21" fillId="0" borderId="30" xfId="0" applyFont="1" applyBorder="1"/>
    <xf numFmtId="0" fontId="21" fillId="0" borderId="21" xfId="0" applyFont="1" applyBorder="1"/>
    <xf numFmtId="0" fontId="21" fillId="0" borderId="14" xfId="0" applyFont="1" applyBorder="1"/>
    <xf numFmtId="0" fontId="21" fillId="0" borderId="18" xfId="0" applyFont="1" applyBorder="1"/>
    <xf numFmtId="0" fontId="21" fillId="0" borderId="19" xfId="0" applyFont="1" applyBorder="1" applyAlignment="1">
      <alignment horizontal="center"/>
    </xf>
    <xf numFmtId="0" fontId="8" fillId="0" borderId="5" xfId="1" applyFont="1" applyBorder="1"/>
    <xf numFmtId="0" fontId="10" fillId="0" borderId="5" xfId="1" applyFont="1" applyBorder="1"/>
    <xf numFmtId="0" fontId="23" fillId="0" borderId="6" xfId="1" applyFont="1" applyBorder="1" applyAlignment="1">
      <alignment horizontal="right"/>
    </xf>
    <xf numFmtId="164" fontId="10" fillId="0" borderId="5" xfId="1" applyNumberFormat="1" applyFont="1" applyBorder="1" applyAlignment="1">
      <alignment horizontal="left"/>
    </xf>
    <xf numFmtId="4" fontId="21" fillId="0" borderId="13" xfId="0" applyNumberFormat="1" applyFont="1" applyBorder="1"/>
    <xf numFmtId="4" fontId="21" fillId="0" borderId="19" xfId="0" applyNumberFormat="1" applyFont="1" applyBorder="1"/>
    <xf numFmtId="4" fontId="21" fillId="0" borderId="28" xfId="0" applyNumberFormat="1" applyFont="1" applyBorder="1"/>
    <xf numFmtId="4" fontId="21" fillId="0" borderId="21" xfId="0" applyNumberFormat="1" applyFont="1" applyBorder="1"/>
    <xf numFmtId="4" fontId="21" fillId="0" borderId="14" xfId="0" applyNumberFormat="1" applyFont="1" applyBorder="1"/>
    <xf numFmtId="4" fontId="21" fillId="0" borderId="30" xfId="0" applyNumberFormat="1" applyFont="1" applyBorder="1"/>
    <xf numFmtId="4" fontId="21" fillId="0" borderId="27" xfId="0" applyNumberFormat="1" applyFont="1" applyBorder="1"/>
    <xf numFmtId="0" fontId="0" fillId="0" borderId="22" xfId="0" applyBorder="1"/>
    <xf numFmtId="0" fontId="0" fillId="0" borderId="21" xfId="0" applyBorder="1"/>
    <xf numFmtId="0" fontId="21" fillId="0" borderId="26" xfId="0" applyFont="1" applyBorder="1"/>
    <xf numFmtId="0" fontId="0" fillId="0" borderId="23" xfId="0" applyBorder="1"/>
    <xf numFmtId="0" fontId="0" fillId="0" borderId="15" xfId="0" applyBorder="1"/>
    <xf numFmtId="0" fontId="0" fillId="0" borderId="20" xfId="0" applyBorder="1"/>
    <xf numFmtId="0" fontId="0" fillId="0" borderId="18" xfId="0" applyBorder="1"/>
    <xf numFmtId="0" fontId="0" fillId="0" borderId="17" xfId="0" applyBorder="1"/>
    <xf numFmtId="0" fontId="0" fillId="0" borderId="2" xfId="0" applyBorder="1"/>
    <xf numFmtId="0" fontId="0" fillId="0" borderId="19" xfId="0" applyBorder="1"/>
    <xf numFmtId="0" fontId="0" fillId="0" borderId="29" xfId="0" applyBorder="1"/>
    <xf numFmtId="0" fontId="0" fillId="0" borderId="34" xfId="0" applyBorder="1"/>
    <xf numFmtId="0" fontId="0" fillId="0" borderId="35" xfId="0" applyBorder="1"/>
    <xf numFmtId="0" fontId="0" fillId="0" borderId="0" xfId="0" applyBorder="1"/>
    <xf numFmtId="0" fontId="0" fillId="0" borderId="1" xfId="0" applyBorder="1"/>
    <xf numFmtId="0" fontId="0" fillId="0" borderId="16" xfId="0" applyBorder="1" applyAlignment="1"/>
    <xf numFmtId="0" fontId="0" fillId="0" borderId="13" xfId="0" applyBorder="1" applyAlignment="1">
      <alignment horizontal="left"/>
    </xf>
    <xf numFmtId="0" fontId="21" fillId="0" borderId="26" xfId="0" applyFont="1" applyBorder="1" applyAlignment="1"/>
    <xf numFmtId="49" fontId="10" fillId="0" borderId="0" xfId="1" applyNumberFormat="1" applyFont="1" applyFill="1" applyBorder="1" applyAlignment="1">
      <alignment horizontal="left" vertical="top"/>
    </xf>
    <xf numFmtId="0" fontId="10" fillId="0" borderId="0" xfId="3" applyFont="1" applyFill="1" applyBorder="1" applyAlignment="1" applyProtection="1">
      <alignment vertical="center" wrapText="1"/>
    </xf>
    <xf numFmtId="49" fontId="10" fillId="0" borderId="0" xfId="1" applyNumberFormat="1" applyFont="1" applyBorder="1" applyAlignment="1">
      <alignment horizontal="center" shrinkToFit="1"/>
    </xf>
    <xf numFmtId="4" fontId="10" fillId="0" borderId="0" xfId="1" applyNumberFormat="1" applyFont="1" applyBorder="1" applyAlignment="1">
      <alignment horizontal="right"/>
    </xf>
    <xf numFmtId="4" fontId="10" fillId="0" borderId="1" xfId="3" applyNumberFormat="1" applyFont="1" applyFill="1" applyBorder="1" applyAlignment="1" applyProtection="1">
      <alignment horizontal="right"/>
      <protection locked="0"/>
    </xf>
    <xf numFmtId="0" fontId="10" fillId="0" borderId="1" xfId="1" applyFont="1" applyBorder="1" applyAlignment="1"/>
    <xf numFmtId="49" fontId="8" fillId="0" borderId="13" xfId="1" applyNumberFormat="1" applyFont="1" applyFill="1" applyBorder="1" applyAlignment="1">
      <alignment horizontal="left"/>
    </xf>
    <xf numFmtId="4" fontId="8" fillId="0" borderId="13" xfId="1" applyNumberFormat="1" applyFont="1" applyBorder="1"/>
    <xf numFmtId="0" fontId="12" fillId="0" borderId="2" xfId="1" applyFont="1" applyFill="1" applyBorder="1" applyAlignment="1">
      <alignment wrapText="1"/>
    </xf>
    <xf numFmtId="165" fontId="10" fillId="0" borderId="1" xfId="3" applyNumberFormat="1" applyFont="1" applyFill="1" applyBorder="1" applyAlignment="1" applyProtection="1">
      <alignment horizontal="right"/>
      <protection locked="0"/>
    </xf>
    <xf numFmtId="0" fontId="12" fillId="0" borderId="0" xfId="1" applyFont="1" applyFill="1" applyBorder="1" applyAlignment="1">
      <alignment wrapText="1"/>
    </xf>
    <xf numFmtId="168" fontId="10" fillId="0" borderId="13" xfId="1" applyNumberFormat="1" applyFont="1" applyFill="1" applyBorder="1"/>
    <xf numFmtId="168" fontId="10" fillId="0" borderId="13" xfId="3" applyNumberFormat="1" applyFont="1" applyFill="1" applyBorder="1" applyAlignment="1" applyProtection="1">
      <protection locked="0"/>
    </xf>
    <xf numFmtId="165" fontId="10" fillId="0" borderId="13" xfId="1" applyNumberFormat="1" applyFont="1" applyFill="1" applyBorder="1" applyAlignment="1"/>
    <xf numFmtId="0" fontId="10" fillId="0" borderId="13" xfId="3" applyFont="1" applyFill="1" applyBorder="1" applyAlignment="1" applyProtection="1"/>
    <xf numFmtId="168" fontId="10" fillId="0" borderId="13" xfId="3" applyNumberFormat="1" applyFont="1" applyFill="1" applyBorder="1" applyAlignment="1" applyProtection="1"/>
    <xf numFmtId="165" fontId="10" fillId="0" borderId="0" xfId="3" applyNumberFormat="1" applyFont="1" applyFill="1" applyBorder="1" applyAlignment="1" applyProtection="1">
      <alignment horizontal="right"/>
      <protection locked="0"/>
    </xf>
    <xf numFmtId="168" fontId="10" fillId="0" borderId="13" xfId="1" applyNumberFormat="1" applyFont="1" applyBorder="1" applyAlignment="1">
      <alignment horizontal="right"/>
    </xf>
    <xf numFmtId="0" fontId="10" fillId="0" borderId="13" xfId="1" applyFont="1" applyFill="1" applyBorder="1" applyAlignment="1"/>
    <xf numFmtId="0" fontId="2" fillId="0" borderId="13" xfId="1" applyBorder="1" applyAlignment="1"/>
    <xf numFmtId="0" fontId="2" fillId="0" borderId="13" xfId="1" applyFont="1" applyBorder="1" applyAlignment="1"/>
    <xf numFmtId="0" fontId="12" fillId="0" borderId="13" xfId="3" applyFont="1" applyFill="1" applyBorder="1" applyAlignment="1" applyProtection="1">
      <alignment horizontal="left" wrapText="1"/>
      <protection locked="0"/>
    </xf>
    <xf numFmtId="0" fontId="25" fillId="0" borderId="0" xfId="0" applyFont="1" applyAlignment="1">
      <alignment horizontal="center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9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4" xfId="0" applyBorder="1" applyAlignment="1">
      <alignment horizontal="center"/>
    </xf>
    <xf numFmtId="0" fontId="21" fillId="0" borderId="13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8" xfId="0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22" fillId="0" borderId="27" xfId="0" applyFont="1" applyBorder="1" applyAlignment="1">
      <alignment horizontal="center"/>
    </xf>
    <xf numFmtId="0" fontId="22" fillId="0" borderId="28" xfId="0" applyFont="1" applyBorder="1" applyAlignment="1">
      <alignment horizontal="center"/>
    </xf>
    <xf numFmtId="4" fontId="21" fillId="0" borderId="29" xfId="0" applyNumberFormat="1" applyFont="1" applyBorder="1" applyAlignment="1">
      <alignment horizontal="center"/>
    </xf>
    <xf numFmtId="0" fontId="21" fillId="0" borderId="22" xfId="0" applyFont="1" applyBorder="1" applyAlignment="1">
      <alignment horizontal="center"/>
    </xf>
    <xf numFmtId="4" fontId="21" fillId="0" borderId="19" xfId="0" applyNumberFormat="1" applyFont="1" applyBorder="1" applyAlignment="1">
      <alignment horizontal="center"/>
    </xf>
    <xf numFmtId="0" fontId="21" fillId="0" borderId="19" xfId="0" applyFont="1" applyBorder="1" applyAlignment="1">
      <alignment horizontal="center"/>
    </xf>
    <xf numFmtId="4" fontId="21" fillId="0" borderId="27" xfId="0" applyNumberFormat="1" applyFont="1" applyBorder="1" applyAlignment="1">
      <alignment horizontal="center"/>
    </xf>
    <xf numFmtId="0" fontId="21" fillId="0" borderId="28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22" fillId="0" borderId="30" xfId="0" applyFont="1" applyBorder="1" applyAlignment="1">
      <alignment horizontal="left"/>
    </xf>
    <xf numFmtId="0" fontId="22" fillId="0" borderId="27" xfId="0" applyFont="1" applyBorder="1" applyAlignment="1">
      <alignment horizontal="left"/>
    </xf>
    <xf numFmtId="0" fontId="22" fillId="0" borderId="28" xfId="0" applyFont="1" applyBorder="1" applyAlignment="1">
      <alignment horizontal="left"/>
    </xf>
    <xf numFmtId="0" fontId="0" fillId="0" borderId="16" xfId="0" applyBorder="1" applyAlignment="1">
      <alignment horizontal="center"/>
    </xf>
    <xf numFmtId="0" fontId="21" fillId="0" borderId="13" xfId="0" applyFont="1" applyBorder="1" applyAlignment="1">
      <alignment horizontal="left"/>
    </xf>
    <xf numFmtId="9" fontId="21" fillId="0" borderId="13" xfId="0" applyNumberFormat="1" applyFont="1" applyBorder="1" applyAlignment="1">
      <alignment horizontal="center"/>
    </xf>
    <xf numFmtId="169" fontId="21" fillId="0" borderId="13" xfId="0" applyNumberFormat="1" applyFont="1" applyBorder="1" applyAlignment="1">
      <alignment horizontal="center"/>
    </xf>
    <xf numFmtId="0" fontId="0" fillId="0" borderId="34" xfId="0" applyBorder="1" applyAlignment="1">
      <alignment horizontal="center"/>
    </xf>
    <xf numFmtId="0" fontId="21" fillId="0" borderId="29" xfId="0" applyFont="1" applyBorder="1" applyAlignment="1">
      <alignment horizontal="center"/>
    </xf>
    <xf numFmtId="0" fontId="0" fillId="0" borderId="13" xfId="0" applyBorder="1" applyAlignment="1">
      <alignment horizontal="center"/>
    </xf>
    <xf numFmtId="9" fontId="21" fillId="0" borderId="19" xfId="0" applyNumberFormat="1" applyFont="1" applyBorder="1" applyAlignment="1">
      <alignment horizontal="center"/>
    </xf>
    <xf numFmtId="169" fontId="21" fillId="0" borderId="19" xfId="0" applyNumberFormat="1" applyFont="1" applyBorder="1" applyAlignment="1">
      <alignment horizontal="center"/>
    </xf>
    <xf numFmtId="0" fontId="22" fillId="0" borderId="26" xfId="0" applyFont="1" applyBorder="1" applyAlignment="1">
      <alignment horizontal="left"/>
    </xf>
    <xf numFmtId="169" fontId="21" fillId="0" borderId="27" xfId="0" applyNumberFormat="1" applyFont="1" applyBorder="1" applyAlignment="1">
      <alignment horizontal="center"/>
    </xf>
    <xf numFmtId="4" fontId="21" fillId="0" borderId="24" xfId="0" applyNumberFormat="1" applyFont="1" applyBorder="1" applyAlignment="1">
      <alignment horizontal="center"/>
    </xf>
    <xf numFmtId="0" fontId="21" fillId="0" borderId="25" xfId="0" applyFont="1" applyBorder="1" applyAlignment="1">
      <alignment horizontal="center"/>
    </xf>
    <xf numFmtId="0" fontId="21" fillId="0" borderId="19" xfId="0" applyFont="1" applyBorder="1" applyAlignment="1">
      <alignment horizontal="left"/>
    </xf>
    <xf numFmtId="0" fontId="10" fillId="0" borderId="3" xfId="1" applyFont="1" applyBorder="1" applyAlignment="1">
      <alignment horizontal="center"/>
    </xf>
    <xf numFmtId="0" fontId="10" fillId="0" borderId="4" xfId="1" applyFont="1" applyBorder="1" applyAlignment="1">
      <alignment horizontal="center"/>
    </xf>
    <xf numFmtId="49" fontId="10" fillId="0" borderId="8" xfId="1" applyNumberFormat="1" applyFont="1" applyBorder="1" applyAlignment="1">
      <alignment horizontal="center"/>
    </xf>
    <xf numFmtId="0" fontId="10" fillId="0" borderId="9" xfId="1" applyFont="1" applyBorder="1" applyAlignment="1">
      <alignment horizontal="center"/>
    </xf>
    <xf numFmtId="49" fontId="19" fillId="0" borderId="0" xfId="0" applyNumberFormat="1" applyFont="1" applyAlignment="1">
      <alignment horizontal="center"/>
    </xf>
    <xf numFmtId="0" fontId="20" fillId="0" borderId="6" xfId="1" applyFont="1" applyBorder="1" applyAlignment="1">
      <alignment horizontal="center"/>
    </xf>
    <xf numFmtId="0" fontId="20" fillId="0" borderId="5" xfId="1" applyFont="1" applyBorder="1" applyAlignment="1">
      <alignment horizontal="center"/>
    </xf>
    <xf numFmtId="0" fontId="20" fillId="0" borderId="7" xfId="1" applyFont="1" applyBorder="1" applyAlignment="1">
      <alignment horizontal="center"/>
    </xf>
    <xf numFmtId="0" fontId="20" fillId="0" borderId="26" xfId="0" applyFont="1" applyFill="1" applyBorder="1" applyAlignment="1">
      <alignment horizontal="left"/>
    </xf>
    <xf numFmtId="0" fontId="20" fillId="0" borderId="27" xfId="0" applyFont="1" applyFill="1" applyBorder="1" applyAlignment="1">
      <alignment horizontal="left"/>
    </xf>
    <xf numFmtId="0" fontId="20" fillId="0" borderId="28" xfId="0" applyFont="1" applyFill="1" applyBorder="1" applyAlignment="1">
      <alignment horizontal="left"/>
    </xf>
    <xf numFmtId="0" fontId="21" fillId="0" borderId="29" xfId="0" applyFont="1" applyBorder="1" applyAlignment="1">
      <alignment horizontal="left"/>
    </xf>
    <xf numFmtId="0" fontId="21" fillId="0" borderId="31" xfId="0" applyFont="1" applyBorder="1" applyAlignment="1">
      <alignment horizontal="left"/>
    </xf>
    <xf numFmtId="0" fontId="21" fillId="0" borderId="32" xfId="0" applyFont="1" applyBorder="1" applyAlignment="1">
      <alignment horizontal="left"/>
    </xf>
    <xf numFmtId="0" fontId="21" fillId="0" borderId="32" xfId="0" applyFont="1" applyBorder="1" applyAlignment="1">
      <alignment horizontal="center"/>
    </xf>
    <xf numFmtId="0" fontId="22" fillId="0" borderId="16" xfId="0" applyFont="1" applyBorder="1" applyAlignment="1">
      <alignment horizontal="left"/>
    </xf>
    <xf numFmtId="0" fontId="22" fillId="0" borderId="17" xfId="0" applyFont="1" applyBorder="1" applyAlignment="1">
      <alignment horizontal="left"/>
    </xf>
    <xf numFmtId="0" fontId="22" fillId="0" borderId="14" xfId="0" applyFont="1" applyBorder="1" applyAlignment="1">
      <alignment horizontal="left"/>
    </xf>
    <xf numFmtId="0" fontId="21" fillId="0" borderId="33" xfId="0" applyFont="1" applyBorder="1" applyAlignment="1">
      <alignment horizontal="center"/>
    </xf>
    <xf numFmtId="0" fontId="21" fillId="0" borderId="16" xfId="0" applyFont="1" applyBorder="1" applyAlignment="1">
      <alignment horizontal="left"/>
    </xf>
    <xf numFmtId="0" fontId="21" fillId="0" borderId="17" xfId="0" applyFont="1" applyBorder="1" applyAlignment="1">
      <alignment horizontal="left"/>
    </xf>
    <xf numFmtId="0" fontId="21" fillId="0" borderId="14" xfId="0" applyFont="1" applyBorder="1" applyAlignment="1">
      <alignment horizontal="left"/>
    </xf>
    <xf numFmtId="0" fontId="24" fillId="0" borderId="0" xfId="1" applyFont="1" applyAlignment="1">
      <alignment horizontal="center"/>
    </xf>
  </cellXfs>
  <cellStyles count="5">
    <cellStyle name="Normální" xfId="0" builtinId="0"/>
    <cellStyle name="normální 2" xfId="2"/>
    <cellStyle name="normální 2 2" xfId="3"/>
    <cellStyle name="normální 4" xfId="4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-Moje/E-Silnice/Zak&#225;zky/zak&#225;zky%20proveden&#233;/1928%20Poln&#237;%20cesta%20HPC%201%20v%20k.&#250;.%20Kluck&#233;%20Chvalovice/cena%20p&#367;vodn&#237;/SO%20001V&#353;eobecn&#233;%20polo&#382;ky%20Kluck&#233;%20Chvalovi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A5" t="str">
            <v>SO 001</v>
          </cell>
        </row>
      </sheetData>
      <sheetData sheetId="1">
        <row r="8">
          <cell r="E8">
            <v>63000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3"/>
  <sheetViews>
    <sheetView tabSelected="1" view="pageBreakPreview" zoomScaleSheetLayoutView="100" workbookViewId="0">
      <selection activeCell="B14" sqref="B14:D14"/>
    </sheetView>
  </sheetViews>
  <sheetFormatPr defaultRowHeight="12.75" x14ac:dyDescent="0.2"/>
  <cols>
    <col min="1" max="6" width="16.6640625" customWidth="1"/>
  </cols>
  <sheetData>
    <row r="2" spans="1:6" ht="18" x14ac:dyDescent="0.25">
      <c r="A2" s="218" t="s">
        <v>87</v>
      </c>
      <c r="B2" s="218"/>
      <c r="C2" s="218"/>
      <c r="D2" s="218"/>
      <c r="E2" s="218"/>
      <c r="F2" s="218"/>
    </row>
    <row r="4" spans="1:6" x14ac:dyDescent="0.2">
      <c r="A4" s="148" t="s">
        <v>88</v>
      </c>
      <c r="B4" s="220" t="str">
        <f>Rekapitulace!C1</f>
        <v xml:space="preserve">Kolín, Čechovy sady - rozšíření parkovacích míst </v>
      </c>
      <c r="C4" s="221"/>
      <c r="D4" s="221"/>
      <c r="E4" s="221"/>
      <c r="F4" s="222"/>
    </row>
    <row r="6" spans="1:6" x14ac:dyDescent="0.2">
      <c r="A6" s="148" t="s">
        <v>99</v>
      </c>
      <c r="B6" s="220" t="s">
        <v>115</v>
      </c>
      <c r="C6" s="221"/>
      <c r="D6" s="222"/>
      <c r="E6" s="148" t="s">
        <v>100</v>
      </c>
      <c r="F6" s="148"/>
    </row>
    <row r="7" spans="1:6" x14ac:dyDescent="0.2">
      <c r="A7" s="191"/>
      <c r="B7" s="242"/>
      <c r="C7" s="224"/>
      <c r="D7" s="225"/>
      <c r="E7" s="187" t="s">
        <v>101</v>
      </c>
      <c r="F7" s="187"/>
    </row>
    <row r="8" spans="1:6" x14ac:dyDescent="0.2">
      <c r="B8" s="223"/>
      <c r="C8" s="223"/>
      <c r="D8" s="223"/>
      <c r="E8" s="187" t="s">
        <v>106</v>
      </c>
      <c r="F8" s="187"/>
    </row>
    <row r="9" spans="1:6" x14ac:dyDescent="0.2">
      <c r="A9" s="148" t="s">
        <v>102</v>
      </c>
      <c r="B9" s="220" t="s">
        <v>164</v>
      </c>
      <c r="C9" s="221"/>
      <c r="D9" s="222"/>
      <c r="E9" s="148" t="s">
        <v>107</v>
      </c>
      <c r="F9" s="148"/>
    </row>
    <row r="10" spans="1:6" x14ac:dyDescent="0.2">
      <c r="A10" s="187"/>
      <c r="B10" s="242"/>
      <c r="C10" s="224"/>
      <c r="D10" s="225"/>
      <c r="E10" s="148" t="s">
        <v>104</v>
      </c>
      <c r="F10" s="148"/>
    </row>
    <row r="11" spans="1:6" x14ac:dyDescent="0.2">
      <c r="A11" s="188"/>
      <c r="B11" s="248"/>
      <c r="C11" s="248"/>
      <c r="D11" s="248"/>
      <c r="E11" s="148" t="s">
        <v>103</v>
      </c>
      <c r="F11" s="194"/>
    </row>
    <row r="12" spans="1:6" x14ac:dyDescent="0.2">
      <c r="A12" s="148" t="s">
        <v>105</v>
      </c>
      <c r="B12" s="248"/>
      <c r="C12" s="248"/>
      <c r="D12" s="248"/>
    </row>
    <row r="13" spans="1:6" x14ac:dyDescent="0.2">
      <c r="A13" s="187"/>
      <c r="B13" s="242"/>
      <c r="C13" s="224"/>
      <c r="D13" s="225"/>
    </row>
    <row r="14" spans="1:6" x14ac:dyDescent="0.2">
      <c r="A14" s="188"/>
      <c r="B14" s="248"/>
      <c r="C14" s="248"/>
      <c r="D14" s="248"/>
    </row>
    <row r="15" spans="1:6" ht="13.5" thickBot="1" x14ac:dyDescent="0.25"/>
    <row r="16" spans="1:6" ht="16.5" thickBot="1" x14ac:dyDescent="0.3">
      <c r="A16" s="229" t="s">
        <v>92</v>
      </c>
      <c r="B16" s="230"/>
      <c r="C16" s="231"/>
      <c r="D16" s="239" t="s">
        <v>117</v>
      </c>
      <c r="E16" s="240"/>
      <c r="F16" s="241"/>
    </row>
    <row r="17" spans="1:7" ht="16.5" thickBot="1" x14ac:dyDescent="0.3">
      <c r="A17" s="159" t="s">
        <v>89</v>
      </c>
      <c r="B17" s="232">
        <f>Rekapitulace!D17</f>
        <v>0</v>
      </c>
      <c r="C17" s="233"/>
      <c r="D17" s="180" t="s">
        <v>94</v>
      </c>
      <c r="E17" s="236">
        <f>Rekapitulace!F28</f>
        <v>0</v>
      </c>
      <c r="F17" s="237"/>
    </row>
    <row r="18" spans="1:7" ht="16.5" thickBot="1" x14ac:dyDescent="0.3">
      <c r="A18" s="157" t="s">
        <v>90</v>
      </c>
      <c r="B18" s="234">
        <f>Rekapitulace!E17</f>
        <v>0</v>
      </c>
      <c r="C18" s="235"/>
      <c r="D18" s="163"/>
      <c r="E18" s="247"/>
      <c r="F18" s="247"/>
    </row>
    <row r="19" spans="1:7" ht="16.5" thickBot="1" x14ac:dyDescent="0.3">
      <c r="A19" s="180" t="s">
        <v>93</v>
      </c>
      <c r="B19" s="236">
        <f>B17+B18</f>
        <v>0</v>
      </c>
      <c r="C19" s="237"/>
      <c r="D19" s="164"/>
      <c r="E19" s="226"/>
      <c r="F19" s="226"/>
    </row>
    <row r="20" spans="1:7" ht="13.5" thickBot="1" x14ac:dyDescent="0.25">
      <c r="A20" s="190"/>
      <c r="B20" s="238"/>
      <c r="C20" s="238"/>
      <c r="D20" s="185"/>
      <c r="E20" s="224"/>
      <c r="F20" s="225"/>
    </row>
    <row r="21" spans="1:7" ht="16.5" thickBot="1" x14ac:dyDescent="0.3">
      <c r="A21" s="180" t="s">
        <v>91</v>
      </c>
      <c r="B21" s="236">
        <f>Rekapitulace!F17</f>
        <v>0</v>
      </c>
      <c r="C21" s="237"/>
      <c r="D21" s="164"/>
      <c r="E21" s="226"/>
      <c r="F21" s="226"/>
      <c r="G21" s="154"/>
    </row>
    <row r="22" spans="1:7" ht="13.5" thickBot="1" x14ac:dyDescent="0.25">
      <c r="A22" s="189"/>
      <c r="B22" s="246"/>
      <c r="C22" s="246"/>
      <c r="D22" s="186"/>
      <c r="E22" s="227"/>
      <c r="F22" s="228"/>
    </row>
    <row r="23" spans="1:7" ht="16.5" thickBot="1" x14ac:dyDescent="0.3">
      <c r="A23" s="180" t="s">
        <v>95</v>
      </c>
      <c r="B23" s="236">
        <f>B21+B19</f>
        <v>0</v>
      </c>
      <c r="C23" s="237"/>
      <c r="D23" s="195" t="s">
        <v>116</v>
      </c>
      <c r="E23" s="253">
        <f>B23+E17</f>
        <v>0</v>
      </c>
      <c r="F23" s="254"/>
    </row>
    <row r="25" spans="1:7" x14ac:dyDescent="0.2">
      <c r="A25" s="178"/>
    </row>
    <row r="26" spans="1:7" x14ac:dyDescent="0.2">
      <c r="A26" s="148" t="s">
        <v>96</v>
      </c>
      <c r="B26" s="219" t="s">
        <v>97</v>
      </c>
      <c r="C26" s="219"/>
      <c r="D26" s="193"/>
      <c r="E26" s="220" t="s">
        <v>98</v>
      </c>
      <c r="F26" s="222"/>
    </row>
    <row r="27" spans="1:7" x14ac:dyDescent="0.2">
      <c r="A27" s="187"/>
      <c r="B27" s="183"/>
      <c r="C27" s="184"/>
      <c r="D27" s="187"/>
      <c r="E27" s="186"/>
      <c r="F27" s="184"/>
    </row>
    <row r="28" spans="1:7" x14ac:dyDescent="0.2">
      <c r="A28" s="181" t="s">
        <v>108</v>
      </c>
      <c r="B28" s="181"/>
      <c r="C28" s="182"/>
      <c r="D28" s="189" t="s">
        <v>108</v>
      </c>
      <c r="E28" s="191"/>
      <c r="F28" s="182"/>
    </row>
    <row r="29" spans="1:7" x14ac:dyDescent="0.2">
      <c r="A29" s="181"/>
      <c r="B29" s="181"/>
      <c r="C29" s="182"/>
      <c r="D29" s="189"/>
      <c r="E29" s="191"/>
      <c r="F29" s="182"/>
    </row>
    <row r="30" spans="1:7" x14ac:dyDescent="0.2">
      <c r="A30" s="181" t="s">
        <v>109</v>
      </c>
      <c r="B30" s="181"/>
      <c r="C30" s="182"/>
      <c r="D30" s="189" t="s">
        <v>109</v>
      </c>
      <c r="E30" s="191"/>
      <c r="F30" s="182"/>
    </row>
    <row r="31" spans="1:7" x14ac:dyDescent="0.2">
      <c r="A31" s="181"/>
      <c r="B31" s="181"/>
      <c r="C31" s="182"/>
      <c r="D31" s="189"/>
      <c r="E31" s="191"/>
      <c r="F31" s="182"/>
    </row>
    <row r="32" spans="1:7" x14ac:dyDescent="0.2">
      <c r="A32" s="181" t="s">
        <v>110</v>
      </c>
      <c r="B32" s="181"/>
      <c r="C32" s="182"/>
      <c r="D32" s="189" t="s">
        <v>110</v>
      </c>
      <c r="E32" s="191"/>
      <c r="F32" s="182"/>
    </row>
    <row r="33" spans="1:6" x14ac:dyDescent="0.2">
      <c r="A33" s="189"/>
      <c r="B33" s="181"/>
      <c r="C33" s="182"/>
      <c r="D33" s="189"/>
      <c r="E33" s="191"/>
      <c r="F33" s="182"/>
    </row>
    <row r="34" spans="1:6" x14ac:dyDescent="0.2">
      <c r="A34" s="188"/>
      <c r="B34" s="178"/>
      <c r="C34" s="179"/>
      <c r="D34" s="188"/>
      <c r="E34" s="192"/>
      <c r="F34" s="179"/>
    </row>
    <row r="36" spans="1:6" ht="15.75" x14ac:dyDescent="0.25">
      <c r="A36" s="243" t="s">
        <v>111</v>
      </c>
      <c r="B36" s="243"/>
      <c r="C36" s="244">
        <v>0</v>
      </c>
      <c r="D36" s="226"/>
      <c r="E36" s="245">
        <v>0</v>
      </c>
      <c r="F36" s="245"/>
    </row>
    <row r="37" spans="1:6" ht="15.75" x14ac:dyDescent="0.25">
      <c r="A37" s="243" t="s">
        <v>111</v>
      </c>
      <c r="B37" s="243"/>
      <c r="C37" s="244">
        <v>0.15</v>
      </c>
      <c r="D37" s="226"/>
      <c r="E37" s="245">
        <v>0</v>
      </c>
      <c r="F37" s="245"/>
    </row>
    <row r="38" spans="1:6" ht="15.75" x14ac:dyDescent="0.25">
      <c r="A38" s="243" t="s">
        <v>112</v>
      </c>
      <c r="B38" s="243"/>
      <c r="C38" s="244">
        <v>0.15</v>
      </c>
      <c r="D38" s="226"/>
      <c r="E38" s="245">
        <f>E37*0.15</f>
        <v>0</v>
      </c>
      <c r="F38" s="245"/>
    </row>
    <row r="39" spans="1:6" ht="15.75" x14ac:dyDescent="0.25">
      <c r="A39" s="243" t="s">
        <v>111</v>
      </c>
      <c r="B39" s="243"/>
      <c r="C39" s="244">
        <v>0.21</v>
      </c>
      <c r="D39" s="226"/>
      <c r="E39" s="245">
        <f>E23</f>
        <v>0</v>
      </c>
      <c r="F39" s="245"/>
    </row>
    <row r="40" spans="1:6" ht="16.5" thickBot="1" x14ac:dyDescent="0.3">
      <c r="A40" s="255" t="s">
        <v>112</v>
      </c>
      <c r="B40" s="255"/>
      <c r="C40" s="249">
        <v>0.21</v>
      </c>
      <c r="D40" s="235"/>
      <c r="E40" s="250">
        <f>E39*0.21</f>
        <v>0</v>
      </c>
      <c r="F40" s="250"/>
    </row>
    <row r="41" spans="1:6" ht="16.5" thickBot="1" x14ac:dyDescent="0.3">
      <c r="A41" s="251" t="s">
        <v>113</v>
      </c>
      <c r="B41" s="240"/>
      <c r="C41" s="240"/>
      <c r="D41" s="240"/>
      <c r="E41" s="252">
        <f>E40+E39</f>
        <v>0</v>
      </c>
      <c r="F41" s="237"/>
    </row>
    <row r="43" spans="1:6" x14ac:dyDescent="0.2">
      <c r="A43" t="s">
        <v>114</v>
      </c>
    </row>
  </sheetData>
  <mergeCells count="46">
    <mergeCell ref="C40:D40"/>
    <mergeCell ref="E40:F40"/>
    <mergeCell ref="A41:D41"/>
    <mergeCell ref="E41:F41"/>
    <mergeCell ref="E23:F23"/>
    <mergeCell ref="A37:B37"/>
    <mergeCell ref="A38:B38"/>
    <mergeCell ref="A39:B39"/>
    <mergeCell ref="A40:B40"/>
    <mergeCell ref="C37:D37"/>
    <mergeCell ref="E37:F37"/>
    <mergeCell ref="C38:D38"/>
    <mergeCell ref="E38:F38"/>
    <mergeCell ref="E39:F39"/>
    <mergeCell ref="C39:D39"/>
    <mergeCell ref="B7:D7"/>
    <mergeCell ref="B10:D10"/>
    <mergeCell ref="B13:D13"/>
    <mergeCell ref="E26:F26"/>
    <mergeCell ref="A36:B36"/>
    <mergeCell ref="C36:D36"/>
    <mergeCell ref="E36:F36"/>
    <mergeCell ref="B22:C22"/>
    <mergeCell ref="B23:C23"/>
    <mergeCell ref="E18:F18"/>
    <mergeCell ref="E19:F19"/>
    <mergeCell ref="B9:D9"/>
    <mergeCell ref="B11:D11"/>
    <mergeCell ref="B12:D12"/>
    <mergeCell ref="B14:D14"/>
    <mergeCell ref="A2:F2"/>
    <mergeCell ref="B26:C26"/>
    <mergeCell ref="B4:F4"/>
    <mergeCell ref="B6:D6"/>
    <mergeCell ref="B8:D8"/>
    <mergeCell ref="E20:F20"/>
    <mergeCell ref="E21:F21"/>
    <mergeCell ref="E22:F22"/>
    <mergeCell ref="A16:C16"/>
    <mergeCell ref="B17:C17"/>
    <mergeCell ref="B18:C18"/>
    <mergeCell ref="B19:C19"/>
    <mergeCell ref="B20:C20"/>
    <mergeCell ref="B21:C21"/>
    <mergeCell ref="D16:F16"/>
    <mergeCell ref="E17:F17"/>
  </mergeCells>
  <pageMargins left="0.7" right="0.7" top="0.78740157499999996" bottom="0.78740157499999996" header="0.3" footer="0.3"/>
  <pageSetup paperSize="512" orientation="portrait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BreakPreview" topLeftCell="A16" zoomScaleSheetLayoutView="100" workbookViewId="0">
      <selection activeCell="F26" sqref="F26"/>
    </sheetView>
  </sheetViews>
  <sheetFormatPr defaultRowHeight="12.75" x14ac:dyDescent="0.2"/>
  <cols>
    <col min="1" max="1" width="5.1640625" customWidth="1"/>
    <col min="2" max="2" width="18" customWidth="1"/>
    <col min="3" max="6" width="18.33203125" customWidth="1"/>
  </cols>
  <sheetData>
    <row r="1" spans="1:11" ht="16.5" thickTop="1" x14ac:dyDescent="0.25">
      <c r="A1" s="256" t="s">
        <v>3</v>
      </c>
      <c r="B1" s="257"/>
      <c r="C1" s="261" t="str">
        <f>Parkoviště!C3</f>
        <v xml:space="preserve">Kolín, Čechovy sady - rozšíření parkovacích míst </v>
      </c>
      <c r="D1" s="262"/>
      <c r="E1" s="262"/>
      <c r="F1" s="263"/>
    </row>
    <row r="2" spans="1:11" ht="13.5" thickBot="1" x14ac:dyDescent="0.25">
      <c r="A2" s="258"/>
      <c r="B2" s="259"/>
      <c r="C2" s="149"/>
      <c r="D2" s="150"/>
      <c r="E2" s="147"/>
      <c r="F2" s="123"/>
    </row>
    <row r="3" spans="1:11" ht="13.5" thickTop="1" x14ac:dyDescent="0.2">
      <c r="A3" s="151"/>
      <c r="B3" s="151"/>
      <c r="C3" s="151"/>
      <c r="D3" s="151"/>
      <c r="E3" s="151"/>
      <c r="F3" s="151"/>
    </row>
    <row r="4" spans="1:11" ht="18" x14ac:dyDescent="0.25">
      <c r="A4" s="151"/>
      <c r="B4" s="260" t="s">
        <v>76</v>
      </c>
      <c r="C4" s="260"/>
      <c r="D4" s="260"/>
      <c r="E4" s="260"/>
      <c r="F4" s="152"/>
      <c r="G4" s="146"/>
      <c r="H4" s="146"/>
      <c r="I4" s="146"/>
      <c r="J4" s="146"/>
      <c r="K4" s="146"/>
    </row>
    <row r="5" spans="1:11" ht="13.5" thickBot="1" x14ac:dyDescent="0.25"/>
    <row r="6" spans="1:11" ht="16.5" thickBot="1" x14ac:dyDescent="0.3">
      <c r="A6" s="264" t="s">
        <v>77</v>
      </c>
      <c r="B6" s="265"/>
      <c r="C6" s="266"/>
      <c r="D6" s="162" t="s">
        <v>78</v>
      </c>
      <c r="E6" s="160" t="s">
        <v>79</v>
      </c>
      <c r="F6" s="161" t="s">
        <v>80</v>
      </c>
    </row>
    <row r="7" spans="1:11" ht="15.75" x14ac:dyDescent="0.25">
      <c r="A7" s="158">
        <v>1</v>
      </c>
      <c r="B7" s="267" t="str">
        <f>Parkoviště!C4</f>
        <v>Parkoviště</v>
      </c>
      <c r="C7" s="268"/>
      <c r="D7" s="174">
        <f>Parkoviště!G79</f>
        <v>0</v>
      </c>
      <c r="E7" s="159"/>
      <c r="F7" s="159"/>
    </row>
    <row r="8" spans="1:11" ht="15.75" x14ac:dyDescent="0.25">
      <c r="A8" s="155"/>
      <c r="B8" s="243"/>
      <c r="C8" s="269"/>
      <c r="D8" s="175"/>
      <c r="E8" s="153"/>
      <c r="F8" s="153"/>
    </row>
    <row r="9" spans="1:11" ht="15.75" x14ac:dyDescent="0.25">
      <c r="A9" s="153"/>
      <c r="B9" s="226"/>
      <c r="C9" s="270"/>
      <c r="D9" s="164"/>
      <c r="E9" s="153"/>
      <c r="F9" s="153"/>
    </row>
    <row r="10" spans="1:11" ht="15.75" x14ac:dyDescent="0.25">
      <c r="A10" s="153"/>
      <c r="B10" s="226"/>
      <c r="C10" s="270"/>
      <c r="D10" s="164"/>
      <c r="E10" s="153"/>
      <c r="F10" s="153"/>
    </row>
    <row r="11" spans="1:11" ht="15.75" x14ac:dyDescent="0.25">
      <c r="A11" s="153"/>
      <c r="B11" s="226"/>
      <c r="C11" s="270"/>
      <c r="D11" s="164"/>
      <c r="E11" s="153"/>
      <c r="F11" s="153"/>
    </row>
    <row r="12" spans="1:11" ht="15.75" x14ac:dyDescent="0.25">
      <c r="A12" s="153"/>
      <c r="B12" s="226"/>
      <c r="C12" s="270"/>
      <c r="D12" s="164"/>
      <c r="E12" s="153"/>
      <c r="F12" s="153"/>
    </row>
    <row r="13" spans="1:11" ht="15.75" x14ac:dyDescent="0.25">
      <c r="A13" s="153"/>
      <c r="B13" s="226"/>
      <c r="C13" s="270"/>
      <c r="D13" s="164"/>
      <c r="E13" s="153"/>
      <c r="F13" s="153"/>
    </row>
    <row r="14" spans="1:11" ht="15.75" x14ac:dyDescent="0.25">
      <c r="A14" s="153"/>
      <c r="B14" s="226"/>
      <c r="C14" s="270"/>
      <c r="D14" s="164"/>
      <c r="E14" s="153"/>
      <c r="F14" s="153"/>
    </row>
    <row r="15" spans="1:11" ht="15.75" x14ac:dyDescent="0.25">
      <c r="A15" s="153"/>
      <c r="B15" s="226"/>
      <c r="C15" s="270"/>
      <c r="D15" s="164"/>
      <c r="E15" s="153"/>
      <c r="F15" s="153"/>
    </row>
    <row r="16" spans="1:11" ht="16.5" thickBot="1" x14ac:dyDescent="0.3">
      <c r="A16" s="157"/>
      <c r="B16" s="235"/>
      <c r="C16" s="274"/>
      <c r="D16" s="165"/>
      <c r="E16" s="157"/>
      <c r="F16" s="157"/>
    </row>
    <row r="17" spans="1:6" ht="16.5" thickBot="1" x14ac:dyDescent="0.3">
      <c r="A17" s="251" t="s">
        <v>81</v>
      </c>
      <c r="B17" s="240"/>
      <c r="C17" s="241"/>
      <c r="D17" s="176">
        <f>SUM(D7:D16)</f>
        <v>0</v>
      </c>
      <c r="E17" s="177">
        <f>SUM(E7:E16)</f>
        <v>0</v>
      </c>
      <c r="F17" s="173">
        <f>SUM(F7:F16)</f>
        <v>0</v>
      </c>
    </row>
    <row r="19" spans="1:6" ht="18" x14ac:dyDescent="0.25">
      <c r="B19" s="260" t="s">
        <v>82</v>
      </c>
      <c r="C19" s="260"/>
      <c r="D19" s="260"/>
      <c r="E19" s="260"/>
    </row>
    <row r="20" spans="1:6" ht="12.75" customHeight="1" x14ac:dyDescent="0.25">
      <c r="A20" s="154"/>
      <c r="B20" s="156"/>
      <c r="C20" s="156"/>
      <c r="D20" s="154"/>
      <c r="E20" s="154"/>
      <c r="F20" s="154"/>
    </row>
    <row r="21" spans="1:6" ht="15.75" x14ac:dyDescent="0.25">
      <c r="A21" s="271" t="s">
        <v>83</v>
      </c>
      <c r="B21" s="272"/>
      <c r="C21" s="272"/>
      <c r="D21" s="273"/>
      <c r="E21" s="153" t="s">
        <v>84</v>
      </c>
      <c r="F21" s="153" t="s">
        <v>85</v>
      </c>
    </row>
    <row r="22" spans="1:6" ht="15.75" x14ac:dyDescent="0.25">
      <c r="A22" s="155">
        <v>1</v>
      </c>
      <c r="B22" s="275" t="s">
        <v>16</v>
      </c>
      <c r="C22" s="276"/>
      <c r="D22" s="277"/>
      <c r="E22" s="153"/>
      <c r="F22" s="171"/>
    </row>
    <row r="23" spans="1:6" ht="15.75" x14ac:dyDescent="0.25">
      <c r="A23" s="155">
        <v>2</v>
      </c>
      <c r="B23" s="275" t="s">
        <v>66</v>
      </c>
      <c r="C23" s="276"/>
      <c r="D23" s="277"/>
      <c r="E23" s="153"/>
      <c r="F23" s="171"/>
    </row>
    <row r="24" spans="1:6" ht="15.75" x14ac:dyDescent="0.25">
      <c r="A24" s="155">
        <v>3</v>
      </c>
      <c r="B24" s="275" t="s">
        <v>72</v>
      </c>
      <c r="C24" s="276"/>
      <c r="D24" s="277"/>
      <c r="E24" s="153"/>
      <c r="F24" s="171"/>
    </row>
    <row r="25" spans="1:6" ht="15.75" x14ac:dyDescent="0.25">
      <c r="A25" s="155">
        <v>4</v>
      </c>
      <c r="B25" s="275" t="s">
        <v>67</v>
      </c>
      <c r="C25" s="276"/>
      <c r="D25" s="277"/>
      <c r="E25" s="153"/>
      <c r="F25" s="171"/>
    </row>
    <row r="26" spans="1:6" ht="15.75" x14ac:dyDescent="0.25">
      <c r="A26" s="155">
        <v>5</v>
      </c>
      <c r="B26" s="275" t="s">
        <v>15</v>
      </c>
      <c r="C26" s="276"/>
      <c r="D26" s="277"/>
      <c r="E26" s="153"/>
      <c r="F26" s="171"/>
    </row>
    <row r="27" spans="1:6" ht="16.5" thickBot="1" x14ac:dyDescent="0.3">
      <c r="A27" s="166"/>
      <c r="B27" s="235"/>
      <c r="C27" s="235"/>
      <c r="D27" s="235"/>
      <c r="E27" s="157"/>
      <c r="F27" s="172"/>
    </row>
    <row r="28" spans="1:6" ht="16.5" thickBot="1" x14ac:dyDescent="0.3">
      <c r="A28" s="251" t="s">
        <v>86</v>
      </c>
      <c r="B28" s="240"/>
      <c r="C28" s="240"/>
      <c r="D28" s="240"/>
      <c r="E28" s="160"/>
      <c r="F28" s="173">
        <f>SUM(F22:F27)</f>
        <v>0</v>
      </c>
    </row>
  </sheetData>
  <mergeCells count="25">
    <mergeCell ref="B27:D27"/>
    <mergeCell ref="A28:D28"/>
    <mergeCell ref="B22:D22"/>
    <mergeCell ref="B23:D23"/>
    <mergeCell ref="B24:D24"/>
    <mergeCell ref="B25:D25"/>
    <mergeCell ref="B26:D26"/>
    <mergeCell ref="A21:D21"/>
    <mergeCell ref="B19:E19"/>
    <mergeCell ref="B12:C12"/>
    <mergeCell ref="B13:C13"/>
    <mergeCell ref="B14:C14"/>
    <mergeCell ref="B15:C15"/>
    <mergeCell ref="B16:C16"/>
    <mergeCell ref="A17:C17"/>
    <mergeCell ref="B7:C7"/>
    <mergeCell ref="B8:C8"/>
    <mergeCell ref="B9:C9"/>
    <mergeCell ref="B10:C10"/>
    <mergeCell ref="B11:C11"/>
    <mergeCell ref="A1:B1"/>
    <mergeCell ref="A2:B2"/>
    <mergeCell ref="B4:E4"/>
    <mergeCell ref="C1:F1"/>
    <mergeCell ref="A6:C6"/>
  </mergeCells>
  <printOptions horizontalCentered="1"/>
  <pageMargins left="0.39370078740157483" right="0.39370078740157483" top="0.59055118110236227" bottom="0.59055118110236227" header="0.39370078740157483" footer="0.39370078740157483"/>
  <pageSetup paperSize="512" orientation="portrait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2"/>
  <sheetViews>
    <sheetView view="pageBreakPreview" topLeftCell="A61" zoomScaleSheetLayoutView="100" workbookViewId="0">
      <selection activeCell="F76" sqref="F76"/>
    </sheetView>
  </sheetViews>
  <sheetFormatPr defaultRowHeight="12.75" x14ac:dyDescent="0.2"/>
  <cols>
    <col min="1" max="1" width="5.1640625" style="1" customWidth="1"/>
    <col min="2" max="2" width="13.1640625" style="1" customWidth="1"/>
    <col min="3" max="3" width="82.6640625" style="1" bestFit="1" customWidth="1"/>
    <col min="4" max="4" width="5" style="1" bestFit="1" customWidth="1"/>
    <col min="5" max="5" width="10.1640625" style="59" bestFit="1" customWidth="1"/>
    <col min="6" max="6" width="14" style="1" bestFit="1" customWidth="1"/>
    <col min="7" max="7" width="12" style="1" bestFit="1" customWidth="1"/>
    <col min="8" max="8" width="8" style="1" bestFit="1" customWidth="1"/>
    <col min="9" max="9" width="11.6640625" style="1" bestFit="1" customWidth="1"/>
    <col min="10" max="10" width="26.5" style="1" bestFit="1" customWidth="1"/>
    <col min="11" max="11" width="22.1640625" style="1" bestFit="1" customWidth="1"/>
    <col min="12" max="16384" width="9.33203125" style="1"/>
  </cols>
  <sheetData>
    <row r="1" spans="1:11" ht="15.75" x14ac:dyDescent="0.25">
      <c r="A1" s="278" t="s">
        <v>2</v>
      </c>
      <c r="B1" s="278"/>
      <c r="C1" s="278"/>
      <c r="D1" s="278"/>
      <c r="E1" s="278"/>
      <c r="F1" s="278"/>
      <c r="G1" s="278"/>
    </row>
    <row r="2" spans="1:11" ht="14.25" customHeight="1" thickBot="1" x14ac:dyDescent="0.25">
      <c r="A2" s="2"/>
      <c r="B2" s="3"/>
      <c r="C2" s="4"/>
      <c r="D2" s="4"/>
      <c r="E2" s="5"/>
      <c r="F2" s="4"/>
      <c r="G2" s="4"/>
    </row>
    <row r="3" spans="1:11" ht="14.25" thickTop="1" x14ac:dyDescent="0.25">
      <c r="A3" s="256" t="s">
        <v>3</v>
      </c>
      <c r="B3" s="257"/>
      <c r="C3" s="167" t="s">
        <v>118</v>
      </c>
      <c r="D3" s="168"/>
      <c r="E3" s="169" t="s">
        <v>4</v>
      </c>
      <c r="F3" s="170">
        <v>43132</v>
      </c>
      <c r="G3" s="6"/>
      <c r="H3" s="6"/>
      <c r="I3" s="7"/>
    </row>
    <row r="4" spans="1:11" ht="13.5" thickBot="1" x14ac:dyDescent="0.25">
      <c r="A4" s="258" t="s">
        <v>5</v>
      </c>
      <c r="B4" s="259"/>
      <c r="C4" s="149" t="s">
        <v>163</v>
      </c>
      <c r="D4" s="150"/>
      <c r="E4" s="121"/>
      <c r="F4" s="122"/>
      <c r="G4" s="122"/>
      <c r="H4" s="122"/>
      <c r="I4" s="123"/>
    </row>
    <row r="5" spans="1:11" ht="13.5" thickTop="1" x14ac:dyDescent="0.2">
      <c r="A5" s="8"/>
      <c r="B5" s="9"/>
      <c r="C5" s="10"/>
      <c r="D5" s="11"/>
      <c r="E5" s="12"/>
      <c r="F5" s="13"/>
      <c r="G5" s="13"/>
      <c r="H5" s="14"/>
      <c r="I5" s="14"/>
      <c r="J5" s="14"/>
      <c r="K5" s="14"/>
    </row>
    <row r="6" spans="1:11" x14ac:dyDescent="0.2">
      <c r="A6" s="15"/>
      <c r="B6" s="2"/>
      <c r="C6" s="2"/>
      <c r="D6" s="16"/>
      <c r="E6" s="17"/>
      <c r="F6" s="16"/>
      <c r="G6" s="16"/>
      <c r="H6" s="14"/>
      <c r="I6" s="14"/>
      <c r="J6" s="14"/>
      <c r="K6" s="14"/>
    </row>
    <row r="7" spans="1:11" ht="25.5" x14ac:dyDescent="0.2">
      <c r="A7" s="18" t="s">
        <v>6</v>
      </c>
      <c r="B7" s="19" t="s">
        <v>7</v>
      </c>
      <c r="C7" s="19" t="s">
        <v>8</v>
      </c>
      <c r="D7" s="19" t="s">
        <v>9</v>
      </c>
      <c r="E7" s="20" t="s">
        <v>10</v>
      </c>
      <c r="F7" s="19" t="s">
        <v>11</v>
      </c>
      <c r="G7" s="21" t="s">
        <v>12</v>
      </c>
      <c r="H7" s="22" t="s">
        <v>13</v>
      </c>
      <c r="I7" s="22" t="s">
        <v>14</v>
      </c>
    </row>
    <row r="8" spans="1:11" s="14" customFormat="1" x14ac:dyDescent="0.2">
      <c r="A8" s="95"/>
      <c r="B8" s="27"/>
      <c r="C8" s="96"/>
      <c r="D8" s="97"/>
      <c r="E8" s="98"/>
      <c r="F8" s="99"/>
      <c r="G8" s="42"/>
      <c r="H8" s="100"/>
      <c r="I8" s="101"/>
      <c r="J8" s="112"/>
      <c r="K8" s="112"/>
    </row>
    <row r="9" spans="1:11" s="14" customFormat="1" x14ac:dyDescent="0.2">
      <c r="A9" s="75"/>
      <c r="B9" s="102" t="s">
        <v>17</v>
      </c>
      <c r="C9" s="103" t="s">
        <v>18</v>
      </c>
      <c r="D9" s="104"/>
      <c r="E9" s="105"/>
      <c r="F9" s="46"/>
      <c r="G9" s="47">
        <f>SUM(G10:G24)</f>
        <v>0</v>
      </c>
      <c r="H9" s="106"/>
      <c r="I9" s="107"/>
      <c r="J9" s="112"/>
      <c r="K9" s="112"/>
    </row>
    <row r="10" spans="1:11" s="14" customFormat="1" x14ac:dyDescent="0.2">
      <c r="A10" s="23">
        <v>1</v>
      </c>
      <c r="B10" s="125" t="s">
        <v>68</v>
      </c>
      <c r="C10" s="77" t="s">
        <v>69</v>
      </c>
      <c r="D10" s="23" t="s">
        <v>19</v>
      </c>
      <c r="E10" s="94">
        <f>((10.9+8.9)*0.5*2.8+(3.6+2.8)*0.5*2.7+(1.5+4.5)*0.5*3.6+127.2*3.3+20.9*2.8+15.5+5.7)*0.1</f>
        <v>54.664000000000001</v>
      </c>
      <c r="F10" s="33"/>
      <c r="G10" s="33">
        <f t="shared" ref="G10" si="0">F10*E10</f>
        <v>0</v>
      </c>
      <c r="H10" s="32">
        <v>0</v>
      </c>
      <c r="I10" s="34">
        <f t="shared" ref="I10" si="1">H10*E10</f>
        <v>0</v>
      </c>
      <c r="J10" s="113"/>
      <c r="K10" s="112"/>
    </row>
    <row r="11" spans="1:11" s="14" customFormat="1" x14ac:dyDescent="0.2">
      <c r="A11" s="23"/>
      <c r="B11" s="125"/>
      <c r="C11" s="94" t="s">
        <v>134</v>
      </c>
      <c r="D11" s="124"/>
      <c r="E11" s="138"/>
      <c r="F11" s="133"/>
      <c r="G11" s="133"/>
      <c r="H11" s="134"/>
      <c r="I11" s="135"/>
      <c r="J11" s="113"/>
      <c r="K11" s="112"/>
    </row>
    <row r="12" spans="1:11" s="14" customFormat="1" x14ac:dyDescent="0.2">
      <c r="A12" s="23">
        <v>2</v>
      </c>
      <c r="B12" s="125" t="s">
        <v>59</v>
      </c>
      <c r="C12" s="94" t="s">
        <v>58</v>
      </c>
      <c r="D12" s="23" t="s">
        <v>19</v>
      </c>
      <c r="E12" s="210">
        <f>((10.9+8.9)*0.5*2.8+(3.6+2.8)*0.5*2.7+(1.5+4.5)*0.5*3.6+127.2*3.3+20.9*2.8)*0.3</f>
        <v>157.63199999999998</v>
      </c>
      <c r="F12" s="33"/>
      <c r="G12" s="33">
        <f t="shared" ref="G12:G24" si="2">F12*E12</f>
        <v>0</v>
      </c>
      <c r="H12" s="32">
        <v>0</v>
      </c>
      <c r="I12" s="34">
        <f t="shared" ref="I12:I24" si="3">H12*E12</f>
        <v>0</v>
      </c>
      <c r="J12" s="114" t="s">
        <v>61</v>
      </c>
      <c r="K12" s="114" t="s">
        <v>62</v>
      </c>
    </row>
    <row r="13" spans="1:11" s="14" customFormat="1" x14ac:dyDescent="0.2">
      <c r="A13" s="23"/>
      <c r="B13" s="125"/>
      <c r="C13" s="94" t="s">
        <v>119</v>
      </c>
      <c r="D13" s="124"/>
      <c r="E13" s="139"/>
      <c r="F13" s="133"/>
      <c r="G13" s="133"/>
      <c r="H13" s="134"/>
      <c r="I13" s="135"/>
      <c r="J13" s="114"/>
      <c r="K13" s="114"/>
    </row>
    <row r="14" spans="1:11" s="14" customFormat="1" x14ac:dyDescent="0.2">
      <c r="A14" s="23">
        <v>3</v>
      </c>
      <c r="B14" s="125" t="s">
        <v>60</v>
      </c>
      <c r="C14" s="94" t="s">
        <v>51</v>
      </c>
      <c r="D14" s="23" t="s">
        <v>19</v>
      </c>
      <c r="E14" s="31">
        <f>E12</f>
        <v>157.63199999999998</v>
      </c>
      <c r="F14" s="33"/>
      <c r="G14" s="33">
        <f t="shared" si="2"/>
        <v>0</v>
      </c>
      <c r="H14" s="32">
        <v>0</v>
      </c>
      <c r="I14" s="34">
        <f t="shared" si="3"/>
        <v>0</v>
      </c>
      <c r="J14" s="112"/>
      <c r="K14" s="112"/>
    </row>
    <row r="15" spans="1:11" s="14" customFormat="1" x14ac:dyDescent="0.2">
      <c r="A15" s="23"/>
      <c r="B15" s="125"/>
      <c r="C15" s="94" t="s">
        <v>70</v>
      </c>
      <c r="D15" s="124"/>
      <c r="E15" s="138"/>
      <c r="F15" s="133"/>
      <c r="G15" s="133"/>
      <c r="H15" s="134"/>
      <c r="I15" s="135"/>
      <c r="J15" s="112"/>
      <c r="K15" s="112"/>
    </row>
    <row r="16" spans="1:11" s="14" customFormat="1" x14ac:dyDescent="0.2">
      <c r="A16" s="23">
        <v>4</v>
      </c>
      <c r="B16" s="126" t="s">
        <v>25</v>
      </c>
      <c r="C16" s="83" t="s">
        <v>26</v>
      </c>
      <c r="D16" s="40" t="s">
        <v>19</v>
      </c>
      <c r="E16" s="211">
        <f>36*1*0.3</f>
        <v>10.799999999999999</v>
      </c>
      <c r="F16" s="41"/>
      <c r="G16" s="33">
        <f t="shared" ref="G16" si="4">F16*E16</f>
        <v>0</v>
      </c>
      <c r="H16" s="32">
        <v>0</v>
      </c>
      <c r="I16" s="34">
        <f t="shared" ref="I16" si="5">H16*E16</f>
        <v>0</v>
      </c>
      <c r="J16" s="112"/>
      <c r="K16" s="112"/>
    </row>
    <row r="17" spans="1:12" s="14" customFormat="1" x14ac:dyDescent="0.2">
      <c r="A17" s="23"/>
      <c r="B17" s="126"/>
      <c r="C17" s="94" t="s">
        <v>120</v>
      </c>
      <c r="D17" s="136"/>
      <c r="E17" s="145"/>
      <c r="F17" s="137"/>
      <c r="G17" s="133"/>
      <c r="H17" s="134"/>
      <c r="I17" s="135"/>
      <c r="J17" s="112"/>
      <c r="K17" s="112"/>
    </row>
    <row r="18" spans="1:12" s="14" customFormat="1" x14ac:dyDescent="0.2">
      <c r="A18" s="23">
        <v>5</v>
      </c>
      <c r="B18" s="127" t="s">
        <v>54</v>
      </c>
      <c r="C18" s="76" t="s">
        <v>53</v>
      </c>
      <c r="D18" s="24" t="s">
        <v>19</v>
      </c>
      <c r="E18" s="209">
        <f>E12</f>
        <v>157.63199999999998</v>
      </c>
      <c r="F18" s="25"/>
      <c r="G18" s="33">
        <f t="shared" si="2"/>
        <v>0</v>
      </c>
      <c r="H18" s="32">
        <v>0</v>
      </c>
      <c r="I18" s="34">
        <f t="shared" si="3"/>
        <v>0</v>
      </c>
      <c r="J18" s="112"/>
      <c r="K18" s="112"/>
    </row>
    <row r="19" spans="1:12" s="14" customFormat="1" x14ac:dyDescent="0.2">
      <c r="A19" s="23"/>
      <c r="B19" s="127"/>
      <c r="C19" s="76" t="s">
        <v>71</v>
      </c>
      <c r="D19" s="130"/>
      <c r="E19" s="131"/>
      <c r="F19" s="132"/>
      <c r="G19" s="133"/>
      <c r="H19" s="134"/>
      <c r="I19" s="135"/>
      <c r="J19" s="112"/>
      <c r="K19" s="112"/>
    </row>
    <row r="20" spans="1:12" s="14" customFormat="1" x14ac:dyDescent="0.2">
      <c r="A20" s="23">
        <v>6</v>
      </c>
      <c r="B20" s="127" t="s">
        <v>20</v>
      </c>
      <c r="C20" s="76" t="s">
        <v>21</v>
      </c>
      <c r="D20" s="24" t="s">
        <v>19</v>
      </c>
      <c r="E20" s="209">
        <f>E12</f>
        <v>157.63199999999998</v>
      </c>
      <c r="F20" s="25"/>
      <c r="G20" s="33">
        <f t="shared" ref="G20:G22" si="6">F20*E20</f>
        <v>0</v>
      </c>
      <c r="H20" s="32">
        <v>0</v>
      </c>
      <c r="I20" s="34">
        <f t="shared" ref="I20:I22" si="7">H20*E20</f>
        <v>0</v>
      </c>
      <c r="J20" s="112"/>
      <c r="K20" s="112"/>
      <c r="L20" s="112"/>
    </row>
    <row r="21" spans="1:12" s="14" customFormat="1" x14ac:dyDescent="0.2">
      <c r="A21" s="23"/>
      <c r="B21" s="127"/>
      <c r="C21" s="76" t="s">
        <v>71</v>
      </c>
      <c r="D21" s="130"/>
      <c r="E21" s="131"/>
      <c r="F21" s="132"/>
      <c r="G21" s="133"/>
      <c r="H21" s="134"/>
      <c r="I21" s="135"/>
      <c r="J21" s="112"/>
      <c r="K21" s="112"/>
      <c r="L21" s="112"/>
    </row>
    <row r="22" spans="1:12" s="14" customFormat="1" x14ac:dyDescent="0.2">
      <c r="A22" s="23">
        <v>7</v>
      </c>
      <c r="B22" s="127" t="s">
        <v>22</v>
      </c>
      <c r="C22" s="76" t="s">
        <v>23</v>
      </c>
      <c r="D22" s="24" t="s">
        <v>24</v>
      </c>
      <c r="E22" s="209">
        <f>E20*1.8</f>
        <v>283.73759999999999</v>
      </c>
      <c r="F22" s="25"/>
      <c r="G22" s="33">
        <f t="shared" si="6"/>
        <v>0</v>
      </c>
      <c r="H22" s="32">
        <v>0</v>
      </c>
      <c r="I22" s="34">
        <f t="shared" si="7"/>
        <v>0</v>
      </c>
      <c r="J22" s="112"/>
      <c r="K22" s="112"/>
      <c r="L22" s="112"/>
    </row>
    <row r="23" spans="1:12" s="14" customFormat="1" x14ac:dyDescent="0.2">
      <c r="A23" s="23"/>
      <c r="B23" s="127"/>
      <c r="C23" s="76" t="s">
        <v>74</v>
      </c>
      <c r="D23" s="130"/>
      <c r="E23" s="131"/>
      <c r="F23" s="132"/>
      <c r="G23" s="133"/>
      <c r="H23" s="134"/>
      <c r="I23" s="135"/>
      <c r="J23" s="112"/>
      <c r="K23" s="112"/>
      <c r="L23" s="112"/>
    </row>
    <row r="24" spans="1:12" s="14" customFormat="1" x14ac:dyDescent="0.2">
      <c r="A24" s="23">
        <v>8</v>
      </c>
      <c r="B24" s="127" t="s">
        <v>52</v>
      </c>
      <c r="C24" s="76" t="s">
        <v>55</v>
      </c>
      <c r="D24" s="24" t="s">
        <v>0</v>
      </c>
      <c r="E24" s="210">
        <f>80.1+258.8+81.6+24.5+18.1*2+299.3+19.5+16.9</f>
        <v>816.9</v>
      </c>
      <c r="F24" s="25"/>
      <c r="G24" s="33">
        <f t="shared" si="2"/>
        <v>0</v>
      </c>
      <c r="H24" s="32">
        <v>0</v>
      </c>
      <c r="I24" s="34">
        <f t="shared" si="3"/>
        <v>0</v>
      </c>
      <c r="J24" s="112"/>
      <c r="K24" s="112"/>
      <c r="L24" s="112"/>
    </row>
    <row r="25" spans="1:12" s="14" customFormat="1" x14ac:dyDescent="0.2">
      <c r="A25" s="23"/>
      <c r="B25" s="85"/>
      <c r="C25" s="94" t="s">
        <v>121</v>
      </c>
      <c r="D25" s="24"/>
      <c r="E25" s="91"/>
      <c r="F25" s="25"/>
      <c r="G25" s="33"/>
      <c r="H25" s="32"/>
      <c r="I25" s="34"/>
      <c r="J25" s="112"/>
      <c r="K25" s="112"/>
      <c r="L25" s="112"/>
    </row>
    <row r="26" spans="1:12" s="14" customFormat="1" x14ac:dyDescent="0.2">
      <c r="A26" s="128"/>
      <c r="B26" s="196"/>
      <c r="C26" s="197"/>
      <c r="D26" s="198"/>
      <c r="E26" s="90"/>
      <c r="F26" s="199"/>
      <c r="G26" s="50"/>
      <c r="H26" s="48"/>
      <c r="I26" s="44"/>
      <c r="J26" s="112"/>
      <c r="K26" s="112"/>
      <c r="L26" s="112"/>
    </row>
    <row r="27" spans="1:12" s="14" customFormat="1" x14ac:dyDescent="0.2">
      <c r="A27" s="128"/>
      <c r="B27" s="79" t="s">
        <v>122</v>
      </c>
      <c r="C27" s="80" t="s">
        <v>123</v>
      </c>
      <c r="D27" s="37"/>
      <c r="E27" s="200"/>
      <c r="F27" s="38"/>
      <c r="G27" s="39">
        <f>SUM(G28:G33)</f>
        <v>0</v>
      </c>
      <c r="H27" s="201"/>
      <c r="I27" s="108">
        <f>SUM(I28:I33)</f>
        <v>324.7586</v>
      </c>
      <c r="J27" s="112"/>
      <c r="K27" s="112"/>
      <c r="L27" s="112"/>
    </row>
    <row r="28" spans="1:12" s="14" customFormat="1" x14ac:dyDescent="0.2">
      <c r="A28" s="23">
        <v>9</v>
      </c>
      <c r="B28" s="93" t="s">
        <v>124</v>
      </c>
      <c r="C28" s="83" t="s">
        <v>125</v>
      </c>
      <c r="D28" s="40" t="s">
        <v>0</v>
      </c>
      <c r="E28" s="208">
        <f>247.4+110.9</f>
        <v>358.3</v>
      </c>
      <c r="F28" s="41"/>
      <c r="G28" s="26">
        <f t="shared" ref="G28:G32" si="8">F28*E28</f>
        <v>0</v>
      </c>
      <c r="H28" s="34">
        <v>0.24</v>
      </c>
      <c r="I28" s="34">
        <f t="shared" ref="I28:I32" si="9">H28*E28</f>
        <v>85.992000000000004</v>
      </c>
      <c r="J28" s="112"/>
      <c r="K28" s="112"/>
      <c r="L28" s="112"/>
    </row>
    <row r="29" spans="1:12" s="14" customFormat="1" x14ac:dyDescent="0.2">
      <c r="A29" s="23"/>
      <c r="B29" s="93"/>
      <c r="C29" s="83" t="s">
        <v>133</v>
      </c>
      <c r="D29" s="40"/>
      <c r="E29" s="87"/>
      <c r="F29" s="41"/>
      <c r="G29" s="26"/>
      <c r="H29" s="34"/>
      <c r="I29" s="34"/>
      <c r="J29" s="112"/>
      <c r="K29" s="112"/>
      <c r="L29" s="112"/>
    </row>
    <row r="30" spans="1:12" s="14" customFormat="1" x14ac:dyDescent="0.2">
      <c r="A30" s="23">
        <v>10</v>
      </c>
      <c r="B30" s="93" t="s">
        <v>126</v>
      </c>
      <c r="C30" s="83" t="s">
        <v>127</v>
      </c>
      <c r="D30" s="40" t="s">
        <v>0</v>
      </c>
      <c r="E30" s="208">
        <f>5*181.5+69.1</f>
        <v>976.6</v>
      </c>
      <c r="F30" s="41"/>
      <c r="G30" s="26">
        <f t="shared" si="8"/>
        <v>0</v>
      </c>
      <c r="H30" s="34">
        <v>0.18099999999999999</v>
      </c>
      <c r="I30" s="34">
        <f t="shared" si="9"/>
        <v>176.7646</v>
      </c>
      <c r="J30" s="112"/>
      <c r="K30" s="112"/>
      <c r="L30" s="112"/>
    </row>
    <row r="31" spans="1:12" s="14" customFormat="1" x14ac:dyDescent="0.2">
      <c r="A31" s="23"/>
      <c r="B31" s="93"/>
      <c r="C31" s="83" t="s">
        <v>131</v>
      </c>
      <c r="D31" s="40"/>
      <c r="E31" s="87"/>
      <c r="F31" s="41"/>
      <c r="G31" s="26"/>
      <c r="H31" s="34"/>
      <c r="I31" s="34"/>
      <c r="J31" s="112"/>
      <c r="K31" s="112"/>
      <c r="L31" s="112"/>
    </row>
    <row r="32" spans="1:12" s="14" customFormat="1" x14ac:dyDescent="0.2">
      <c r="A32" s="23">
        <v>11</v>
      </c>
      <c r="B32" s="93" t="s">
        <v>128</v>
      </c>
      <c r="C32" s="83" t="s">
        <v>129</v>
      </c>
      <c r="D32" s="40" t="s">
        <v>130</v>
      </c>
      <c r="E32" s="211">
        <f>167+9+14.8+2*8.5+6</f>
        <v>213.8</v>
      </c>
      <c r="F32" s="41"/>
      <c r="G32" s="26">
        <f t="shared" si="8"/>
        <v>0</v>
      </c>
      <c r="H32" s="34">
        <v>0.28999999999999998</v>
      </c>
      <c r="I32" s="34">
        <f t="shared" si="9"/>
        <v>62.002000000000002</v>
      </c>
      <c r="J32" s="112"/>
      <c r="K32" s="112"/>
      <c r="L32" s="112"/>
    </row>
    <row r="33" spans="1:12" s="14" customFormat="1" x14ac:dyDescent="0.2">
      <c r="A33" s="23"/>
      <c r="B33" s="85"/>
      <c r="C33" s="94" t="s">
        <v>132</v>
      </c>
      <c r="D33" s="24"/>
      <c r="E33" s="91"/>
      <c r="F33" s="25"/>
      <c r="G33" s="33"/>
      <c r="H33" s="32"/>
      <c r="I33" s="34"/>
      <c r="J33" s="112"/>
      <c r="K33" s="112"/>
      <c r="L33" s="112"/>
    </row>
    <row r="34" spans="1:12" s="14" customFormat="1" x14ac:dyDescent="0.2">
      <c r="A34" s="128"/>
      <c r="B34" s="129"/>
      <c r="C34" s="78"/>
      <c r="D34" s="35"/>
      <c r="E34" s="36"/>
      <c r="F34" s="36"/>
      <c r="G34" s="28"/>
      <c r="H34" s="29"/>
      <c r="I34" s="30"/>
      <c r="J34" s="112"/>
      <c r="K34" s="112"/>
      <c r="L34" s="112"/>
    </row>
    <row r="35" spans="1:12" s="14" customFormat="1" x14ac:dyDescent="0.2">
      <c r="A35" s="75"/>
      <c r="B35" s="79" t="s">
        <v>27</v>
      </c>
      <c r="C35" s="80" t="s">
        <v>28</v>
      </c>
      <c r="D35" s="45"/>
      <c r="E35" s="89"/>
      <c r="F35" s="46"/>
      <c r="G35" s="47">
        <f>SUM(G36:G36)</f>
        <v>0</v>
      </c>
      <c r="H35" s="48"/>
      <c r="I35" s="72">
        <f>SUM(I36:I36)</f>
        <v>220.75228580000001</v>
      </c>
      <c r="J35" s="113"/>
      <c r="K35" s="112"/>
      <c r="L35" s="112"/>
    </row>
    <row r="36" spans="1:12" s="14" customFormat="1" x14ac:dyDescent="0.2">
      <c r="A36" s="23">
        <v>12</v>
      </c>
      <c r="B36" s="93" t="s">
        <v>135</v>
      </c>
      <c r="C36" s="82" t="s">
        <v>136</v>
      </c>
      <c r="D36" s="23" t="s">
        <v>0</v>
      </c>
      <c r="E36" s="88">
        <f>E46+E49</f>
        <v>788.56999999999994</v>
      </c>
      <c r="F36" s="33"/>
      <c r="G36" s="26">
        <f>F36*E36</f>
        <v>0</v>
      </c>
      <c r="H36" s="32">
        <v>0.27994000000000002</v>
      </c>
      <c r="I36" s="34">
        <f t="shared" ref="I36" si="10">H36*E36</f>
        <v>220.75228580000001</v>
      </c>
      <c r="J36" s="115">
        <f>36.9+58.6*5.8+143.8+89.3*5.8+195.6*5.8+300.9+16.4*3.4+13.6*3.4+222.1+98.3*3.4+21.6</f>
        <v>3153.8199999999993</v>
      </c>
      <c r="K36" s="112">
        <f>46.8*1.9+84.2*1.9+98.2*1.9+69.4*1.9+28.8*1.9+35.1+5.6*1.9+36.5*1.9+77*1.9+31.8</f>
        <v>915.24999999999989</v>
      </c>
      <c r="L36" s="112"/>
    </row>
    <row r="37" spans="1:12" s="14" customFormat="1" x14ac:dyDescent="0.2">
      <c r="A37" s="23"/>
      <c r="B37" s="93"/>
      <c r="C37" s="82" t="s">
        <v>177</v>
      </c>
      <c r="D37" s="23"/>
      <c r="E37" s="88"/>
      <c r="F37" s="33"/>
      <c r="G37" s="26"/>
      <c r="H37" s="32"/>
      <c r="I37" s="34"/>
      <c r="J37" s="115"/>
      <c r="K37" s="112"/>
      <c r="L37" s="112"/>
    </row>
    <row r="38" spans="1:12" s="73" customFormat="1" x14ac:dyDescent="0.2">
      <c r="A38" s="74"/>
      <c r="B38" s="129"/>
      <c r="C38" s="66"/>
      <c r="D38" s="67"/>
      <c r="E38" s="68"/>
      <c r="F38" s="69"/>
      <c r="G38" s="70"/>
      <c r="H38" s="71"/>
      <c r="J38" s="116"/>
      <c r="K38" s="117"/>
      <c r="L38" s="117"/>
    </row>
    <row r="39" spans="1:12" s="14" customFormat="1" x14ac:dyDescent="0.2">
      <c r="A39" s="75"/>
      <c r="B39" s="79" t="s">
        <v>29</v>
      </c>
      <c r="C39" s="81" t="s">
        <v>30</v>
      </c>
      <c r="D39" s="49"/>
      <c r="E39" s="90"/>
      <c r="F39" s="50"/>
      <c r="G39" s="51">
        <f>SUM(G40:G51)</f>
        <v>0</v>
      </c>
      <c r="H39" s="48"/>
      <c r="I39" s="44">
        <f>SUM(I40:I51)</f>
        <v>484.57113550000003</v>
      </c>
      <c r="J39" s="113"/>
      <c r="K39" s="112"/>
      <c r="L39" s="112"/>
    </row>
    <row r="40" spans="1:12" s="14" customFormat="1" x14ac:dyDescent="0.2">
      <c r="A40" s="75">
        <v>13</v>
      </c>
      <c r="B40" s="93" t="s">
        <v>138</v>
      </c>
      <c r="C40" s="82" t="s">
        <v>139</v>
      </c>
      <c r="D40" s="23" t="s">
        <v>0</v>
      </c>
      <c r="E40" s="91">
        <f>E42</f>
        <v>677.65</v>
      </c>
      <c r="F40" s="33"/>
      <c r="G40" s="26">
        <f t="shared" ref="G40" si="11">F40*E40</f>
        <v>0</v>
      </c>
      <c r="H40" s="32">
        <v>7.1000000000000002E-4</v>
      </c>
      <c r="I40" s="34">
        <f t="shared" ref="I40" si="12">H40*E40</f>
        <v>0.48113149999999999</v>
      </c>
      <c r="J40" s="113"/>
      <c r="K40" s="112"/>
      <c r="L40" s="112"/>
    </row>
    <row r="41" spans="1:12" s="14" customFormat="1" x14ac:dyDescent="0.2">
      <c r="A41" s="23"/>
      <c r="B41" s="202"/>
      <c r="C41" s="82" t="s">
        <v>75</v>
      </c>
      <c r="D41" s="23"/>
      <c r="E41" s="91"/>
      <c r="F41" s="33"/>
      <c r="G41" s="203"/>
      <c r="H41" s="32"/>
      <c r="I41" s="34"/>
      <c r="J41" s="113"/>
      <c r="K41" s="112"/>
      <c r="L41" s="112"/>
    </row>
    <row r="42" spans="1:12" s="14" customFormat="1" x14ac:dyDescent="0.2">
      <c r="A42" s="23">
        <v>14</v>
      </c>
      <c r="B42" s="93" t="s">
        <v>166</v>
      </c>
      <c r="C42" s="82" t="s">
        <v>165</v>
      </c>
      <c r="D42" s="23" t="s">
        <v>0</v>
      </c>
      <c r="E42" s="207">
        <f>181.5*3.5+42.4</f>
        <v>677.65</v>
      </c>
      <c r="F42" s="33"/>
      <c r="G42" s="26">
        <f t="shared" ref="G42" si="13">F42*E42</f>
        <v>0</v>
      </c>
      <c r="H42" s="32">
        <v>0.10373</v>
      </c>
      <c r="I42" s="34">
        <f t="shared" ref="I42" si="14">H42*E42</f>
        <v>70.292634500000005</v>
      </c>
      <c r="J42" s="113"/>
      <c r="K42" s="112"/>
      <c r="L42" s="112"/>
    </row>
    <row r="43" spans="1:12" s="14" customFormat="1" x14ac:dyDescent="0.2">
      <c r="A43" s="23"/>
      <c r="B43" s="93"/>
      <c r="C43" s="82" t="s">
        <v>154</v>
      </c>
      <c r="D43" s="23"/>
      <c r="E43" s="91"/>
      <c r="F43" s="33"/>
      <c r="G43" s="26"/>
      <c r="H43" s="32"/>
      <c r="I43" s="34"/>
      <c r="J43" s="113"/>
      <c r="K43" s="112"/>
      <c r="L43" s="112"/>
    </row>
    <row r="44" spans="1:12" s="14" customFormat="1" x14ac:dyDescent="0.2">
      <c r="A44" s="23">
        <v>15</v>
      </c>
      <c r="B44" s="93" t="s">
        <v>168</v>
      </c>
      <c r="C44" s="82" t="s">
        <v>167</v>
      </c>
      <c r="D44" s="23" t="s">
        <v>0</v>
      </c>
      <c r="E44" s="213">
        <f>E49</f>
        <v>698.8</v>
      </c>
      <c r="F44" s="33"/>
      <c r="G44" s="26">
        <f>F44*E44</f>
        <v>0</v>
      </c>
      <c r="H44" s="32">
        <v>0.30651</v>
      </c>
      <c r="I44" s="34">
        <f t="shared" ref="I44" si="15">H44*E44</f>
        <v>214.189188</v>
      </c>
      <c r="J44" s="113"/>
      <c r="K44" s="112"/>
      <c r="L44" s="112"/>
    </row>
    <row r="45" spans="1:12" s="14" customFormat="1" x14ac:dyDescent="0.2">
      <c r="A45" s="23"/>
      <c r="B45" s="93"/>
      <c r="C45" s="82" t="s">
        <v>176</v>
      </c>
      <c r="D45" s="23"/>
      <c r="E45" s="91"/>
      <c r="F45" s="33"/>
      <c r="G45" s="26"/>
      <c r="H45" s="32"/>
      <c r="I45" s="34"/>
      <c r="J45" s="113"/>
      <c r="K45" s="112"/>
      <c r="L45" s="112"/>
    </row>
    <row r="46" spans="1:12" s="14" customFormat="1" x14ac:dyDescent="0.2">
      <c r="A46" s="23">
        <v>16</v>
      </c>
      <c r="B46" s="93" t="s">
        <v>140</v>
      </c>
      <c r="C46" s="77" t="s">
        <v>141</v>
      </c>
      <c r="D46" s="23" t="s">
        <v>0</v>
      </c>
      <c r="E46" s="143">
        <f>10.7*1.6+3.5*1.5+11.5*1.5+4.9*2+5.3*2.5+10.2*1.5+5.9*2</f>
        <v>89.77</v>
      </c>
      <c r="F46" s="33"/>
      <c r="G46" s="26">
        <f t="shared" ref="G46" si="16">F46*E46</f>
        <v>0</v>
      </c>
      <c r="H46" s="32">
        <v>8.4250000000000005E-2</v>
      </c>
      <c r="I46" s="34">
        <f t="shared" ref="I46" si="17">H46*E46</f>
        <v>7.5631225000000004</v>
      </c>
      <c r="J46" s="113"/>
      <c r="K46" s="112"/>
      <c r="L46" s="112"/>
    </row>
    <row r="47" spans="1:12" s="14" customFormat="1" x14ac:dyDescent="0.2">
      <c r="A47" s="23"/>
      <c r="B47" s="93"/>
      <c r="C47" s="77" t="s">
        <v>152</v>
      </c>
      <c r="D47" s="23"/>
      <c r="E47" s="91"/>
      <c r="F47" s="33"/>
      <c r="G47" s="26"/>
      <c r="H47" s="32"/>
      <c r="I47" s="34"/>
      <c r="J47" s="113"/>
      <c r="K47" s="112"/>
      <c r="L47" s="112"/>
    </row>
    <row r="48" spans="1:12" s="14" customFormat="1" x14ac:dyDescent="0.2">
      <c r="A48" s="23">
        <v>17</v>
      </c>
      <c r="B48" s="93" t="s">
        <v>142</v>
      </c>
      <c r="C48" s="84" t="s">
        <v>143</v>
      </c>
      <c r="D48" s="23" t="s">
        <v>0</v>
      </c>
      <c r="E48" s="88">
        <f>E46*1.03</f>
        <v>92.463099999999997</v>
      </c>
      <c r="F48" s="33"/>
      <c r="G48" s="26">
        <f t="shared" ref="G48" si="18">F48*E48</f>
        <v>0</v>
      </c>
      <c r="H48" s="32">
        <v>0.13</v>
      </c>
      <c r="I48" s="34">
        <f t="shared" ref="I48" si="19">H48*E48</f>
        <v>12.020203</v>
      </c>
      <c r="J48" s="113"/>
      <c r="K48" s="112"/>
      <c r="L48" s="112"/>
    </row>
    <row r="49" spans="1:13" s="14" customFormat="1" x14ac:dyDescent="0.2">
      <c r="A49" s="23">
        <v>18</v>
      </c>
      <c r="B49" s="93" t="s">
        <v>170</v>
      </c>
      <c r="C49" s="77" t="s">
        <v>169</v>
      </c>
      <c r="D49" s="23" t="s">
        <v>0</v>
      </c>
      <c r="E49" s="143">
        <f>(14.8+26.5+11.9+12.3+2*3.2+61.6)*4.6+5*5.5+11*5.2</f>
        <v>698.8</v>
      </c>
      <c r="F49" s="33"/>
      <c r="G49" s="26">
        <f>F49*E49</f>
        <v>0</v>
      </c>
      <c r="H49" s="32">
        <v>0.10362</v>
      </c>
      <c r="I49" s="34">
        <f>H49*E49</f>
        <v>72.409655999999998</v>
      </c>
      <c r="J49" s="113"/>
      <c r="K49" s="112"/>
      <c r="L49" s="112"/>
    </row>
    <row r="50" spans="1:13" s="14" customFormat="1" x14ac:dyDescent="0.2">
      <c r="A50" s="23"/>
      <c r="B50" s="93"/>
      <c r="C50" s="77" t="s">
        <v>153</v>
      </c>
      <c r="D50" s="23"/>
      <c r="E50" s="88"/>
      <c r="F50" s="33"/>
      <c r="G50" s="26"/>
      <c r="H50" s="32"/>
      <c r="I50" s="34"/>
      <c r="J50" s="113"/>
      <c r="K50" s="112"/>
      <c r="L50" s="112"/>
    </row>
    <row r="51" spans="1:13" s="14" customFormat="1" x14ac:dyDescent="0.2">
      <c r="A51" s="23">
        <v>19</v>
      </c>
      <c r="B51" s="93" t="s">
        <v>56</v>
      </c>
      <c r="C51" s="84" t="s">
        <v>57</v>
      </c>
      <c r="D51" s="23" t="s">
        <v>0</v>
      </c>
      <c r="E51" s="88">
        <f>E49*1.1</f>
        <v>768.68000000000006</v>
      </c>
      <c r="F51" s="33"/>
      <c r="G51" s="26">
        <f>F51*E51</f>
        <v>0</v>
      </c>
      <c r="H51" s="32">
        <v>0.14000000000000001</v>
      </c>
      <c r="I51" s="34">
        <f>H51*E51</f>
        <v>107.61520000000002</v>
      </c>
      <c r="J51" s="113"/>
      <c r="K51" s="112"/>
      <c r="L51" s="112"/>
    </row>
    <row r="52" spans="1:13" s="14" customFormat="1" x14ac:dyDescent="0.2">
      <c r="A52" s="128"/>
      <c r="B52" s="129"/>
      <c r="C52" s="206"/>
      <c r="D52" s="49"/>
      <c r="E52" s="68"/>
      <c r="F52" s="50"/>
      <c r="G52" s="28"/>
      <c r="H52" s="48"/>
      <c r="I52" s="44"/>
      <c r="J52" s="113"/>
      <c r="K52" s="112"/>
    </row>
    <row r="53" spans="1:13" s="14" customFormat="1" x14ac:dyDescent="0.2">
      <c r="A53" s="128"/>
      <c r="B53" s="79" t="s">
        <v>144</v>
      </c>
      <c r="C53" s="86" t="s">
        <v>145</v>
      </c>
      <c r="D53" s="37"/>
      <c r="E53" s="205"/>
      <c r="F53" s="38"/>
      <c r="G53" s="39">
        <f>SUM(G54:G56)</f>
        <v>0</v>
      </c>
      <c r="H53" s="109"/>
      <c r="I53" s="108"/>
      <c r="J53" s="113"/>
      <c r="K53" s="112"/>
    </row>
    <row r="54" spans="1:13" s="14" customFormat="1" x14ac:dyDescent="0.2">
      <c r="A54" s="23">
        <v>20</v>
      </c>
      <c r="B54" s="93" t="s">
        <v>146</v>
      </c>
      <c r="C54" s="83" t="s">
        <v>147</v>
      </c>
      <c r="D54" s="40" t="s">
        <v>31</v>
      </c>
      <c r="E54" s="87">
        <v>2</v>
      </c>
      <c r="F54" s="41"/>
      <c r="G54" s="26">
        <f>F54*E54</f>
        <v>0</v>
      </c>
      <c r="H54" s="34">
        <v>0</v>
      </c>
      <c r="I54" s="34">
        <f t="shared" ref="I54:I56" si="20">H54*E54</f>
        <v>0</v>
      </c>
      <c r="J54" s="113"/>
      <c r="K54" s="112"/>
    </row>
    <row r="55" spans="1:13" s="14" customFormat="1" x14ac:dyDescent="0.2">
      <c r="A55" s="23">
        <v>21</v>
      </c>
      <c r="B55" s="93" t="s">
        <v>148</v>
      </c>
      <c r="C55" s="217" t="s">
        <v>149</v>
      </c>
      <c r="D55" s="40" t="s">
        <v>1</v>
      </c>
      <c r="E55" s="87">
        <v>9</v>
      </c>
      <c r="F55" s="41"/>
      <c r="G55" s="26">
        <f t="shared" ref="G55:G56" si="21">F55*E55</f>
        <v>0</v>
      </c>
      <c r="H55" s="34">
        <v>6.7000000000000002E-3</v>
      </c>
      <c r="I55" s="34">
        <f t="shared" si="20"/>
        <v>6.0299999999999999E-2</v>
      </c>
      <c r="J55" s="113"/>
      <c r="K55" s="112"/>
    </row>
    <row r="56" spans="1:13" s="14" customFormat="1" x14ac:dyDescent="0.2">
      <c r="A56" s="23">
        <v>22</v>
      </c>
      <c r="B56" s="93" t="s">
        <v>150</v>
      </c>
      <c r="C56" s="83" t="s">
        <v>151</v>
      </c>
      <c r="D56" s="40" t="s">
        <v>31</v>
      </c>
      <c r="E56" s="87">
        <v>3</v>
      </c>
      <c r="F56" s="41"/>
      <c r="G56" s="26">
        <f t="shared" si="21"/>
        <v>0</v>
      </c>
      <c r="H56" s="34">
        <v>0</v>
      </c>
      <c r="I56" s="34">
        <f t="shared" si="20"/>
        <v>0</v>
      </c>
      <c r="J56" s="113"/>
      <c r="K56" s="112"/>
    </row>
    <row r="57" spans="1:13" s="14" customFormat="1" x14ac:dyDescent="0.2">
      <c r="A57" s="128"/>
      <c r="B57" s="129"/>
      <c r="C57" s="204"/>
      <c r="D57" s="49"/>
      <c r="E57" s="68"/>
      <c r="F57" s="50"/>
      <c r="G57" s="28"/>
      <c r="H57" s="48"/>
      <c r="I57" s="44"/>
      <c r="J57" s="113"/>
      <c r="K57" s="112"/>
    </row>
    <row r="58" spans="1:13" s="14" customFormat="1" x14ac:dyDescent="0.2">
      <c r="A58" s="75"/>
      <c r="B58" s="79" t="s">
        <v>32</v>
      </c>
      <c r="C58" s="110" t="s">
        <v>33</v>
      </c>
      <c r="D58" s="104"/>
      <c r="E58" s="89"/>
      <c r="F58" s="46"/>
      <c r="G58" s="47">
        <f>SUM(G59:G67)</f>
        <v>0</v>
      </c>
      <c r="H58" s="106"/>
      <c r="I58" s="108">
        <f>SUM(I59:I67)</f>
        <v>9.2308306499999997</v>
      </c>
      <c r="J58" s="113"/>
      <c r="K58" s="112"/>
    </row>
    <row r="59" spans="1:13" s="14" customFormat="1" x14ac:dyDescent="0.2">
      <c r="A59" s="23">
        <v>23</v>
      </c>
      <c r="B59" s="93" t="s">
        <v>34</v>
      </c>
      <c r="C59" s="77" t="s">
        <v>35</v>
      </c>
      <c r="D59" s="23" t="s">
        <v>1</v>
      </c>
      <c r="E59" s="143">
        <f>25.15+2*6.2</f>
        <v>37.549999999999997</v>
      </c>
      <c r="F59" s="33"/>
      <c r="G59" s="26">
        <f>F59*E59</f>
        <v>0</v>
      </c>
      <c r="H59" s="32">
        <v>0.15540000000000001</v>
      </c>
      <c r="I59" s="34">
        <f>H59*E59</f>
        <v>5.8352699999999995</v>
      </c>
      <c r="J59" s="115">
        <f>8.3+65.9+10.4+99.8+106.9+75.1+11.4+1.7+4.8+7.5+7.8+8+2.7+3.4+0.3+1.6+1.5+14.1+2.9+3.1+0.4+0.3+3.2+3.3+6.6+3.1+0.3+0.3+3+9.6+4.9+4.2+2.5+0.5+1.6+0.5+0.5+1.7+10+12.2+0.8+0.8+17.1+0.8+0.8+6.5+0.8+0.8+7.1+0.8+0.8+7.8+0.8+5.2+16.3+11.7+0.9+8.7+13.4+14+8</f>
        <v>629.79999999999973</v>
      </c>
      <c r="K59" s="112"/>
    </row>
    <row r="60" spans="1:13" s="14" customFormat="1" x14ac:dyDescent="0.2">
      <c r="A60" s="124"/>
      <c r="B60" s="125"/>
      <c r="C60" s="77" t="s">
        <v>73</v>
      </c>
      <c r="D60" s="124"/>
      <c r="E60" s="140"/>
      <c r="F60" s="133"/>
      <c r="G60" s="141"/>
      <c r="H60" s="134"/>
      <c r="I60" s="135"/>
      <c r="J60" s="115"/>
      <c r="K60" s="112"/>
    </row>
    <row r="61" spans="1:13" s="14" customFormat="1" x14ac:dyDescent="0.2">
      <c r="A61" s="23">
        <v>24</v>
      </c>
      <c r="B61" s="93" t="s">
        <v>36</v>
      </c>
      <c r="C61" s="84" t="s">
        <v>37</v>
      </c>
      <c r="D61" s="23" t="s">
        <v>31</v>
      </c>
      <c r="E61" s="88">
        <f>E59*1.03</f>
        <v>38.676499999999997</v>
      </c>
      <c r="F61" s="33"/>
      <c r="G61" s="26">
        <f>F61*E61</f>
        <v>0</v>
      </c>
      <c r="H61" s="32">
        <v>8.2100000000000006E-2</v>
      </c>
      <c r="I61" s="34">
        <f>H61*E61</f>
        <v>3.1753406499999999</v>
      </c>
      <c r="J61" s="113"/>
      <c r="K61" s="112"/>
    </row>
    <row r="62" spans="1:13" s="14" customFormat="1" x14ac:dyDescent="0.2">
      <c r="A62" s="124"/>
      <c r="B62" s="125"/>
      <c r="C62" s="84" t="s">
        <v>175</v>
      </c>
      <c r="D62" s="124"/>
      <c r="E62" s="140"/>
      <c r="F62" s="133"/>
      <c r="G62" s="141"/>
      <c r="H62" s="134"/>
      <c r="I62" s="135"/>
      <c r="J62" s="113"/>
      <c r="K62" s="112"/>
    </row>
    <row r="63" spans="1:13" s="14" customFormat="1" x14ac:dyDescent="0.2">
      <c r="A63" s="23">
        <v>25</v>
      </c>
      <c r="B63" s="85" t="s">
        <v>38</v>
      </c>
      <c r="C63" s="76" t="s">
        <v>39</v>
      </c>
      <c r="D63" s="24" t="s">
        <v>31</v>
      </c>
      <c r="E63" s="142">
        <v>2</v>
      </c>
      <c r="F63" s="33"/>
      <c r="G63" s="26">
        <f t="shared" ref="G63:G67" si="22">F63*E63</f>
        <v>0</v>
      </c>
      <c r="H63" s="32">
        <v>6.9999999999999999E-4</v>
      </c>
      <c r="I63" s="34">
        <f t="shared" ref="I63:I67" si="23">H63*E63</f>
        <v>1.4E-3</v>
      </c>
      <c r="J63" s="113"/>
      <c r="K63" s="112"/>
      <c r="L63" s="112"/>
      <c r="M63" s="112"/>
    </row>
    <row r="64" spans="1:13" s="14" customFormat="1" x14ac:dyDescent="0.2">
      <c r="A64" s="23"/>
      <c r="B64" s="85"/>
      <c r="C64" s="76" t="s">
        <v>173</v>
      </c>
      <c r="D64" s="24"/>
      <c r="E64" s="31"/>
      <c r="F64" s="33"/>
      <c r="G64" s="26"/>
      <c r="H64" s="32"/>
      <c r="I64" s="34"/>
      <c r="J64" s="113"/>
      <c r="K64" s="112"/>
      <c r="L64" s="112"/>
      <c r="M64" s="112"/>
    </row>
    <row r="65" spans="1:13" s="14" customFormat="1" x14ac:dyDescent="0.2">
      <c r="A65" s="23">
        <v>26</v>
      </c>
      <c r="B65" s="85" t="s">
        <v>40</v>
      </c>
      <c r="C65" s="77" t="s">
        <v>41</v>
      </c>
      <c r="D65" s="24" t="s">
        <v>31</v>
      </c>
      <c r="E65" s="31">
        <v>2</v>
      </c>
      <c r="F65" s="33"/>
      <c r="G65" s="26">
        <f t="shared" si="22"/>
        <v>0</v>
      </c>
      <c r="H65" s="32">
        <v>0.10940999999999999</v>
      </c>
      <c r="I65" s="34">
        <f t="shared" si="23"/>
        <v>0.21881999999999999</v>
      </c>
      <c r="J65" s="113"/>
      <c r="K65" s="112"/>
      <c r="L65" s="112"/>
      <c r="M65" s="112"/>
    </row>
    <row r="66" spans="1:13" s="14" customFormat="1" x14ac:dyDescent="0.2">
      <c r="A66" s="23"/>
      <c r="B66" s="85"/>
      <c r="C66" s="77" t="s">
        <v>174</v>
      </c>
      <c r="D66" s="24"/>
      <c r="E66" s="31"/>
      <c r="F66" s="33"/>
      <c r="G66" s="26"/>
      <c r="H66" s="32"/>
      <c r="I66" s="34"/>
      <c r="J66" s="113"/>
      <c r="K66" s="112"/>
      <c r="L66" s="112"/>
      <c r="M66" s="112"/>
    </row>
    <row r="67" spans="1:13" s="14" customFormat="1" x14ac:dyDescent="0.2">
      <c r="A67" s="23">
        <v>27</v>
      </c>
      <c r="B67" s="93" t="s">
        <v>49</v>
      </c>
      <c r="C67" s="83" t="s">
        <v>50</v>
      </c>
      <c r="D67" s="40" t="s">
        <v>1</v>
      </c>
      <c r="E67" s="208">
        <f>14.8+22.4+13.3</f>
        <v>50.5</v>
      </c>
      <c r="F67" s="41"/>
      <c r="G67" s="26">
        <f t="shared" si="22"/>
        <v>0</v>
      </c>
      <c r="H67" s="34">
        <v>0</v>
      </c>
      <c r="I67" s="34">
        <f t="shared" si="23"/>
        <v>0</v>
      </c>
      <c r="J67" s="113" t="s">
        <v>63</v>
      </c>
      <c r="K67" s="112" t="s">
        <v>64</v>
      </c>
      <c r="L67" s="112" t="s">
        <v>65</v>
      </c>
      <c r="M67" s="112"/>
    </row>
    <row r="68" spans="1:13" s="14" customFormat="1" x14ac:dyDescent="0.2">
      <c r="A68" s="23"/>
      <c r="B68" s="93"/>
      <c r="C68" s="83" t="s">
        <v>137</v>
      </c>
      <c r="D68" s="40"/>
      <c r="E68" s="87"/>
      <c r="F68" s="41"/>
      <c r="G68" s="26"/>
      <c r="H68" s="34"/>
      <c r="I68" s="34"/>
      <c r="J68" s="113"/>
      <c r="K68" s="112"/>
      <c r="L68" s="112"/>
      <c r="M68" s="112"/>
    </row>
    <row r="69" spans="1:13" s="14" customFormat="1" x14ac:dyDescent="0.2">
      <c r="A69" s="23">
        <v>28</v>
      </c>
      <c r="B69" s="93" t="s">
        <v>155</v>
      </c>
      <c r="C69" s="83" t="s">
        <v>156</v>
      </c>
      <c r="D69" s="40" t="s">
        <v>1</v>
      </c>
      <c r="E69" s="87">
        <f>E67</f>
        <v>50.5</v>
      </c>
      <c r="F69" s="41"/>
      <c r="G69" s="26">
        <f t="shared" ref="G69" si="24">F69*E69</f>
        <v>0</v>
      </c>
      <c r="H69" s="34">
        <v>1.1E-4</v>
      </c>
      <c r="I69" s="34">
        <f t="shared" ref="I69" si="25">H69*E69</f>
        <v>5.555E-3</v>
      </c>
      <c r="J69" s="113"/>
      <c r="K69" s="112"/>
      <c r="L69" s="112"/>
      <c r="M69" s="112"/>
    </row>
    <row r="70" spans="1:13" s="14" customFormat="1" x14ac:dyDescent="0.2">
      <c r="A70" s="23"/>
      <c r="B70" s="93"/>
      <c r="C70" s="83" t="s">
        <v>172</v>
      </c>
      <c r="D70" s="40"/>
      <c r="E70" s="87"/>
      <c r="F70" s="41"/>
      <c r="G70" s="26"/>
      <c r="H70" s="34"/>
      <c r="I70" s="34"/>
      <c r="J70" s="113"/>
      <c r="K70" s="112"/>
      <c r="L70" s="112"/>
      <c r="M70" s="112"/>
    </row>
    <row r="71" spans="1:13" s="14" customFormat="1" x14ac:dyDescent="0.2">
      <c r="A71" s="128"/>
      <c r="B71" s="129"/>
      <c r="C71" s="78"/>
      <c r="D71" s="35"/>
      <c r="E71" s="212"/>
      <c r="F71" s="36"/>
      <c r="G71" s="28"/>
      <c r="H71" s="43"/>
      <c r="I71" s="43"/>
      <c r="J71" s="113"/>
      <c r="K71" s="112"/>
      <c r="L71" s="112"/>
      <c r="M71" s="112"/>
    </row>
    <row r="72" spans="1:13" s="14" customFormat="1" x14ac:dyDescent="0.2">
      <c r="A72" s="75"/>
      <c r="B72" s="79" t="s">
        <v>42</v>
      </c>
      <c r="C72" s="86" t="s">
        <v>43</v>
      </c>
      <c r="D72" s="37"/>
      <c r="E72" s="111"/>
      <c r="F72" s="38"/>
      <c r="G72" s="39">
        <f>SUM(G76:G76)</f>
        <v>0</v>
      </c>
      <c r="H72" s="109"/>
      <c r="I72" s="108"/>
      <c r="J72" s="113"/>
      <c r="K72" s="112"/>
      <c r="L72" s="112"/>
      <c r="M72" s="112"/>
    </row>
    <row r="73" spans="1:13" s="14" customFormat="1" x14ac:dyDescent="0.2">
      <c r="A73" s="75">
        <v>29</v>
      </c>
      <c r="B73" s="93" t="s">
        <v>157</v>
      </c>
      <c r="C73" s="83" t="s">
        <v>158</v>
      </c>
      <c r="D73" s="40" t="s">
        <v>24</v>
      </c>
      <c r="E73" s="87">
        <f>I28+I32</f>
        <v>147.994</v>
      </c>
      <c r="F73" s="41"/>
      <c r="G73" s="26">
        <f>F73*E73</f>
        <v>0</v>
      </c>
      <c r="H73" s="34">
        <v>0</v>
      </c>
      <c r="I73" s="34">
        <f t="shared" ref="I73:I75" si="26">H73*E73</f>
        <v>0</v>
      </c>
      <c r="J73" s="113"/>
      <c r="K73" s="112"/>
      <c r="L73" s="112"/>
      <c r="M73" s="112"/>
    </row>
    <row r="74" spans="1:13" s="14" customFormat="1" x14ac:dyDescent="0.2">
      <c r="A74" s="75">
        <v>30</v>
      </c>
      <c r="B74" s="93" t="s">
        <v>159</v>
      </c>
      <c r="C74" s="83" t="s">
        <v>160</v>
      </c>
      <c r="D74" s="40" t="s">
        <v>24</v>
      </c>
      <c r="E74" s="87">
        <f>E73*2</f>
        <v>295.988</v>
      </c>
      <c r="F74" s="41"/>
      <c r="G74" s="26">
        <f>F74*E74</f>
        <v>0</v>
      </c>
      <c r="H74" s="34">
        <v>0</v>
      </c>
      <c r="I74" s="34">
        <f t="shared" si="26"/>
        <v>0</v>
      </c>
      <c r="J74" s="113"/>
      <c r="K74" s="112"/>
      <c r="L74" s="112"/>
      <c r="M74" s="112"/>
    </row>
    <row r="75" spans="1:13" s="14" customFormat="1" x14ac:dyDescent="0.2">
      <c r="A75" s="75">
        <v>31</v>
      </c>
      <c r="B75" s="93" t="s">
        <v>161</v>
      </c>
      <c r="C75" s="83" t="s">
        <v>162</v>
      </c>
      <c r="D75" s="40" t="s">
        <v>24</v>
      </c>
      <c r="E75" s="87">
        <f>I30</f>
        <v>176.7646</v>
      </c>
      <c r="F75" s="41"/>
      <c r="G75" s="26">
        <f>F75*E75</f>
        <v>0</v>
      </c>
      <c r="H75" s="34">
        <v>0</v>
      </c>
      <c r="I75" s="34">
        <f t="shared" si="26"/>
        <v>0</v>
      </c>
      <c r="J75" s="113"/>
      <c r="K75" s="112"/>
      <c r="L75" s="112"/>
      <c r="M75" s="112"/>
    </row>
    <row r="76" spans="1:13" s="14" customFormat="1" x14ac:dyDescent="0.2">
      <c r="A76" s="23">
        <v>32</v>
      </c>
      <c r="B76" s="93" t="s">
        <v>44</v>
      </c>
      <c r="C76" s="77" t="s">
        <v>45</v>
      </c>
      <c r="D76" s="23" t="s">
        <v>24</v>
      </c>
      <c r="E76" s="31">
        <f>I58+I39+I35</f>
        <v>714.55425194999998</v>
      </c>
      <c r="F76" s="33"/>
      <c r="G76" s="26">
        <f>F76*E76</f>
        <v>0</v>
      </c>
      <c r="H76" s="32">
        <v>0</v>
      </c>
      <c r="I76" s="34">
        <f t="shared" ref="I76" si="27">H76*E76</f>
        <v>0</v>
      </c>
      <c r="J76" s="113"/>
      <c r="K76" s="112"/>
    </row>
    <row r="77" spans="1:13" s="14" customFormat="1" x14ac:dyDescent="0.2">
      <c r="A77" s="23"/>
      <c r="B77" s="144"/>
      <c r="C77" s="214" t="s">
        <v>171</v>
      </c>
      <c r="D77" s="215"/>
      <c r="E77" s="216"/>
      <c r="F77" s="216"/>
      <c r="G77" s="216"/>
      <c r="H77" s="215"/>
      <c r="I77" s="215"/>
      <c r="J77" s="113"/>
      <c r="K77" s="112"/>
    </row>
    <row r="78" spans="1:13" s="14" customFormat="1" x14ac:dyDescent="0.2">
      <c r="A78" s="49"/>
      <c r="B78" s="73"/>
      <c r="C78" s="73"/>
      <c r="E78" s="92"/>
      <c r="F78" s="92"/>
      <c r="G78" s="92"/>
      <c r="J78" s="113"/>
      <c r="K78" s="112"/>
    </row>
    <row r="79" spans="1:13" s="52" customFormat="1" x14ac:dyDescent="0.2">
      <c r="C79" s="54" t="s">
        <v>46</v>
      </c>
      <c r="G79" s="55">
        <f>G9+G58+G39+G35+G72+G53+G27</f>
        <v>0</v>
      </c>
      <c r="I79" s="55"/>
      <c r="J79" s="118"/>
      <c r="K79" s="119"/>
    </row>
    <row r="80" spans="1:13" x14ac:dyDescent="0.2">
      <c r="A80" s="52"/>
      <c r="B80" s="52"/>
      <c r="C80" s="54" t="s">
        <v>47</v>
      </c>
      <c r="D80" s="52"/>
      <c r="E80" s="52"/>
      <c r="F80" s="52"/>
      <c r="G80" s="56">
        <f>G79*0.21</f>
        <v>0</v>
      </c>
      <c r="H80" s="52"/>
      <c r="I80" s="56"/>
      <c r="J80" s="120"/>
      <c r="K80" s="119"/>
    </row>
    <row r="81" spans="1:11" x14ac:dyDescent="0.2">
      <c r="A81" s="52"/>
      <c r="B81" s="52"/>
      <c r="C81" s="57" t="s">
        <v>48</v>
      </c>
      <c r="D81" s="52"/>
      <c r="E81" s="52"/>
      <c r="F81" s="52"/>
      <c r="G81" s="55">
        <f>SUM(G79:G80)</f>
        <v>0</v>
      </c>
      <c r="H81" s="52"/>
      <c r="I81" s="55"/>
      <c r="K81" s="53"/>
    </row>
    <row r="82" spans="1:11" x14ac:dyDescent="0.2">
      <c r="C82" s="54"/>
      <c r="E82" s="1"/>
      <c r="G82" s="56"/>
    </row>
    <row r="83" spans="1:11" x14ac:dyDescent="0.2">
      <c r="E83" s="1"/>
    </row>
    <row r="84" spans="1:11" x14ac:dyDescent="0.2">
      <c r="E84" s="1"/>
    </row>
    <row r="85" spans="1:11" x14ac:dyDescent="0.2">
      <c r="E85" s="1"/>
    </row>
    <row r="86" spans="1:11" x14ac:dyDescent="0.2">
      <c r="E86" s="1"/>
    </row>
    <row r="87" spans="1:11" x14ac:dyDescent="0.2">
      <c r="E87" s="1"/>
    </row>
    <row r="88" spans="1:11" x14ac:dyDescent="0.2">
      <c r="E88" s="1"/>
    </row>
    <row r="89" spans="1:11" x14ac:dyDescent="0.2">
      <c r="E89" s="1"/>
    </row>
    <row r="90" spans="1:11" x14ac:dyDescent="0.2">
      <c r="E90" s="1"/>
    </row>
    <row r="91" spans="1:11" x14ac:dyDescent="0.2">
      <c r="E91" s="1"/>
    </row>
    <row r="92" spans="1:11" x14ac:dyDescent="0.2">
      <c r="E92" s="1"/>
    </row>
    <row r="93" spans="1:11" x14ac:dyDescent="0.2">
      <c r="E93" s="1"/>
    </row>
    <row r="94" spans="1:11" x14ac:dyDescent="0.2">
      <c r="E94" s="1"/>
    </row>
    <row r="95" spans="1:11" x14ac:dyDescent="0.2">
      <c r="A95" s="58"/>
      <c r="B95" s="58"/>
    </row>
    <row r="96" spans="1:11" x14ac:dyDescent="0.2">
      <c r="A96" s="60"/>
      <c r="B96" s="60"/>
      <c r="C96" s="61"/>
      <c r="D96" s="61"/>
      <c r="E96" s="62"/>
    </row>
    <row r="97" spans="1:7" x14ac:dyDescent="0.2">
      <c r="A97" s="63"/>
      <c r="B97" s="63"/>
      <c r="C97" s="60"/>
      <c r="D97" s="60"/>
      <c r="E97" s="64"/>
    </row>
    <row r="98" spans="1:7" x14ac:dyDescent="0.2">
      <c r="A98" s="60"/>
      <c r="B98" s="60"/>
      <c r="C98" s="60"/>
      <c r="D98" s="60"/>
      <c r="E98" s="64"/>
    </row>
    <row r="99" spans="1:7" x14ac:dyDescent="0.2">
      <c r="A99" s="60"/>
      <c r="B99" s="60"/>
      <c r="C99" s="60"/>
      <c r="D99" s="60"/>
      <c r="E99" s="64"/>
      <c r="F99" s="65"/>
      <c r="G99" s="65"/>
    </row>
    <row r="100" spans="1:7" x14ac:dyDescent="0.2">
      <c r="A100" s="60"/>
      <c r="B100" s="60"/>
      <c r="C100" s="60"/>
      <c r="D100" s="60"/>
      <c r="E100" s="64"/>
      <c r="F100" s="60"/>
      <c r="G100" s="60"/>
    </row>
    <row r="101" spans="1:7" x14ac:dyDescent="0.2">
      <c r="A101" s="60"/>
      <c r="B101" s="60"/>
      <c r="C101" s="60"/>
      <c r="D101" s="60"/>
      <c r="E101" s="64"/>
      <c r="F101" s="60"/>
      <c r="G101" s="60"/>
    </row>
    <row r="102" spans="1:7" x14ac:dyDescent="0.2">
      <c r="A102" s="60"/>
      <c r="B102" s="60"/>
      <c r="C102" s="60"/>
      <c r="D102" s="60"/>
      <c r="E102" s="64"/>
      <c r="F102" s="60"/>
      <c r="G102" s="60"/>
    </row>
    <row r="103" spans="1:7" x14ac:dyDescent="0.2">
      <c r="A103" s="60"/>
      <c r="B103" s="60"/>
      <c r="C103" s="60"/>
      <c r="D103" s="60"/>
      <c r="E103" s="64"/>
      <c r="F103" s="60"/>
      <c r="G103" s="60"/>
    </row>
    <row r="104" spans="1:7" x14ac:dyDescent="0.2">
      <c r="A104" s="60"/>
      <c r="B104" s="60"/>
      <c r="C104" s="60"/>
      <c r="D104" s="60"/>
      <c r="E104" s="64"/>
      <c r="F104" s="60"/>
      <c r="G104" s="60"/>
    </row>
    <row r="105" spans="1:7" x14ac:dyDescent="0.2">
      <c r="A105" s="60"/>
      <c r="B105" s="60"/>
      <c r="C105" s="60"/>
      <c r="D105" s="60"/>
      <c r="E105" s="64"/>
      <c r="F105" s="60"/>
      <c r="G105" s="60"/>
    </row>
    <row r="106" spans="1:7" x14ac:dyDescent="0.2">
      <c r="A106" s="60"/>
      <c r="B106" s="60"/>
      <c r="C106" s="60"/>
      <c r="D106" s="60"/>
      <c r="E106" s="64"/>
      <c r="F106" s="60"/>
      <c r="G106" s="60"/>
    </row>
    <row r="107" spans="1:7" x14ac:dyDescent="0.2">
      <c r="A107" s="60"/>
      <c r="B107" s="60"/>
      <c r="C107" s="60"/>
      <c r="D107" s="60"/>
      <c r="E107" s="64"/>
      <c r="F107" s="60"/>
      <c r="G107" s="60"/>
    </row>
    <row r="108" spans="1:7" x14ac:dyDescent="0.2">
      <c r="A108" s="60"/>
      <c r="B108" s="60"/>
      <c r="C108" s="60"/>
      <c r="D108" s="60"/>
      <c r="E108" s="64"/>
      <c r="F108" s="60"/>
      <c r="G108" s="60"/>
    </row>
    <row r="109" spans="1:7" x14ac:dyDescent="0.2">
      <c r="A109" s="60"/>
      <c r="B109" s="60"/>
      <c r="C109" s="60"/>
      <c r="D109" s="60"/>
      <c r="E109" s="64"/>
      <c r="F109" s="60"/>
      <c r="G109" s="60"/>
    </row>
    <row r="110" spans="1:7" x14ac:dyDescent="0.2">
      <c r="F110" s="60"/>
      <c r="G110" s="60"/>
    </row>
    <row r="111" spans="1:7" x14ac:dyDescent="0.2">
      <c r="F111" s="60"/>
      <c r="G111" s="60"/>
    </row>
    <row r="112" spans="1:7" x14ac:dyDescent="0.2">
      <c r="F112" s="60"/>
      <c r="G112" s="60"/>
    </row>
  </sheetData>
  <mergeCells count="3">
    <mergeCell ref="A1:G1"/>
    <mergeCell ref="A3:B3"/>
    <mergeCell ref="A4:B4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Krycí list</vt:lpstr>
      <vt:lpstr>Rekapitulace</vt:lpstr>
      <vt:lpstr>Parkoviště</vt:lpstr>
      <vt:lpstr>'Krycí list'!Oblast_tisku</vt:lpstr>
      <vt:lpstr>Parkoviště!Oblast_tisku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</dc:creator>
  <cp:lastModifiedBy>Horák Václav</cp:lastModifiedBy>
  <cp:lastPrinted>2017-09-18T21:27:51Z</cp:lastPrinted>
  <dcterms:created xsi:type="dcterms:W3CDTF">2015-03-14T18:27:07Z</dcterms:created>
  <dcterms:modified xsi:type="dcterms:W3CDTF">2018-04-16T15:18:55Z</dcterms:modified>
</cp:coreProperties>
</file>